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OneDrive\SFQ_Partage\01-public\Admin-Gouvernance\02-Comptes de dépenses\"/>
    </mc:Choice>
  </mc:AlternateContent>
  <xr:revisionPtr revIDLastSave="54" documentId="8_{1AA0187F-6234-4E22-B218-F4E8838E0040}" xr6:coauthVersionLast="45" xr6:coauthVersionMax="45" xr10:uidLastSave="{089799C6-2BC2-41CF-9C72-970DD4A55384}"/>
  <bookViews>
    <workbookView xWindow="-120" yWindow="-120" windowWidth="20730" windowHeight="11160" xr2:uid="{00000000-000D-0000-FFFF-FFFF00000000}"/>
  </bookViews>
  <sheets>
    <sheet name="Dépenses 2019-2020" sheetId="1" r:id="rId1"/>
    <sheet name="Codes comptables" sheetId="2" r:id="rId2"/>
    <sheet name="Guide" sheetId="3" r:id="rId3"/>
  </sheets>
  <definedNames>
    <definedName name="_xlnm.Print_Area" localSheetId="0">'Dépenses 2019-2020'!$A$1:$L$64</definedName>
  </definedName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1" l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U3" i="1"/>
  <c r="T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R3" i="1"/>
  <c r="Q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O3" i="1"/>
  <c r="N3" i="1"/>
  <c r="C32" i="1"/>
  <c r="B32" i="1"/>
  <c r="F43" i="1"/>
  <c r="G43" i="1"/>
  <c r="L43" i="1"/>
  <c r="M43" i="1"/>
  <c r="A50" i="1"/>
  <c r="A51" i="1" s="1"/>
  <c r="A52" i="1" s="1"/>
  <c r="D57" i="1"/>
  <c r="D58" i="1"/>
  <c r="D59" i="1"/>
  <c r="F8" i="1"/>
  <c r="G8" i="1"/>
  <c r="L8" i="1"/>
  <c r="M8" i="1"/>
  <c r="F9" i="1"/>
  <c r="G9" i="1"/>
  <c r="L9" i="1"/>
  <c r="M9" i="1"/>
  <c r="F10" i="1"/>
  <c r="G10" i="1"/>
  <c r="L10" i="1"/>
  <c r="M10" i="1"/>
  <c r="F11" i="1"/>
  <c r="G11" i="1"/>
  <c r="L11" i="1"/>
  <c r="M11" i="1"/>
  <c r="F12" i="1"/>
  <c r="G12" i="1"/>
  <c r="L12" i="1"/>
  <c r="M12" i="1"/>
  <c r="F13" i="1"/>
  <c r="G13" i="1"/>
  <c r="L13" i="1"/>
  <c r="M13" i="1"/>
  <c r="F14" i="1"/>
  <c r="G14" i="1"/>
  <c r="L14" i="1"/>
  <c r="M14" i="1"/>
  <c r="F15" i="1"/>
  <c r="G15" i="1"/>
  <c r="L15" i="1"/>
  <c r="M15" i="1"/>
  <c r="F16" i="1"/>
  <c r="G16" i="1"/>
  <c r="L16" i="1"/>
  <c r="M16" i="1"/>
  <c r="F17" i="1"/>
  <c r="G17" i="1"/>
  <c r="L17" i="1"/>
  <c r="M17" i="1"/>
  <c r="F18" i="1"/>
  <c r="G18" i="1"/>
  <c r="L18" i="1"/>
  <c r="M18" i="1"/>
  <c r="F19" i="1"/>
  <c r="G19" i="1"/>
  <c r="L19" i="1"/>
  <c r="M19" i="1"/>
  <c r="F20" i="1"/>
  <c r="G20" i="1"/>
  <c r="L20" i="1"/>
  <c r="M20" i="1"/>
  <c r="F21" i="1"/>
  <c r="G21" i="1"/>
  <c r="L21" i="1"/>
  <c r="M21" i="1"/>
  <c r="F22" i="1"/>
  <c r="G22" i="1"/>
  <c r="L22" i="1"/>
  <c r="M22" i="1"/>
  <c r="F23" i="1"/>
  <c r="G23" i="1"/>
  <c r="L23" i="1"/>
  <c r="M23" i="1"/>
  <c r="F24" i="1"/>
  <c r="G24" i="1"/>
  <c r="L24" i="1"/>
  <c r="M24" i="1"/>
  <c r="F25" i="1"/>
  <c r="G25" i="1"/>
  <c r="L25" i="1"/>
  <c r="M25" i="1"/>
  <c r="F26" i="1"/>
  <c r="G26" i="1"/>
  <c r="L26" i="1"/>
  <c r="M26" i="1"/>
  <c r="F27" i="1"/>
  <c r="G27" i="1"/>
  <c r="L27" i="1"/>
  <c r="M27" i="1"/>
  <c r="F28" i="1"/>
  <c r="G28" i="1"/>
  <c r="L28" i="1"/>
  <c r="M28" i="1"/>
  <c r="F29" i="1"/>
  <c r="G29" i="1"/>
  <c r="L29" i="1"/>
  <c r="M29" i="1"/>
  <c r="F30" i="1"/>
  <c r="G30" i="1"/>
  <c r="L30" i="1"/>
  <c r="M30" i="1"/>
  <c r="F31" i="1"/>
  <c r="G31" i="1"/>
  <c r="L31" i="1"/>
  <c r="M31" i="1"/>
  <c r="F34" i="1"/>
  <c r="G34" i="1"/>
  <c r="L34" i="1"/>
  <c r="M34" i="1"/>
  <c r="F35" i="1"/>
  <c r="G35" i="1"/>
  <c r="L35" i="1"/>
  <c r="M35" i="1"/>
  <c r="D56" i="1" l="1"/>
  <c r="D60" i="1"/>
  <c r="H48" i="1" l="1"/>
  <c r="M52" i="1"/>
  <c r="M4" i="1"/>
  <c r="M5" i="1"/>
  <c r="M6" i="1"/>
  <c r="M7" i="1"/>
  <c r="M36" i="1"/>
  <c r="M37" i="1"/>
  <c r="M38" i="1"/>
  <c r="M39" i="1"/>
  <c r="M40" i="1"/>
  <c r="M41" i="1"/>
  <c r="M42" i="1"/>
  <c r="M44" i="1"/>
  <c r="M3" i="1"/>
  <c r="M49" i="1"/>
  <c r="T1" i="1" l="1"/>
  <c r="Q1" i="1"/>
  <c r="U2" i="1" l="1"/>
  <c r="T2" i="1"/>
  <c r="R2" i="1"/>
  <c r="Q2" i="1"/>
  <c r="L3" i="1" l="1"/>
  <c r="L4" i="1" l="1"/>
  <c r="L5" i="1"/>
  <c r="L6" i="1"/>
  <c r="L7" i="1"/>
  <c r="L36" i="1"/>
  <c r="L37" i="1"/>
  <c r="L38" i="1"/>
  <c r="L39" i="1"/>
  <c r="L40" i="1"/>
  <c r="L41" i="1"/>
  <c r="L42" i="1"/>
  <c r="L44" i="1"/>
  <c r="I61" i="1" l="1"/>
  <c r="F4" i="1" l="1"/>
  <c r="G4" i="1"/>
  <c r="F5" i="1"/>
  <c r="G5" i="1"/>
  <c r="F6" i="1"/>
  <c r="G6" i="1"/>
  <c r="F7" i="1"/>
  <c r="G7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4" i="1"/>
  <c r="G44" i="1"/>
  <c r="G3" i="1"/>
  <c r="F3" i="1"/>
  <c r="G48" i="1" l="1"/>
  <c r="D61" i="1" l="1"/>
  <c r="A60" i="1" l="1"/>
  <c r="H45" i="1"/>
  <c r="J45" i="1"/>
  <c r="D45" i="1"/>
  <c r="E64" i="1" l="1"/>
  <c r="E45" i="1"/>
  <c r="A4" i="1"/>
  <c r="A5" i="1" s="1"/>
  <c r="A6" i="1" l="1"/>
  <c r="A7" i="1" s="1"/>
  <c r="F45" i="1"/>
  <c r="G4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I45" i="1"/>
  <c r="D64" i="1"/>
  <c r="I1" i="1" s="1"/>
  <c r="A36" i="1" l="1"/>
  <c r="A37" i="1" s="1"/>
  <c r="A38" i="1" s="1"/>
  <c r="A39" i="1" s="1"/>
  <c r="A40" i="1" s="1"/>
  <c r="A41" i="1" s="1"/>
  <c r="A42" i="1" s="1"/>
  <c r="A43" i="1" l="1"/>
  <c r="A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Carpentier</author>
    <author>Claude Alexandre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D2" authorId="0" shapeId="0" xr:uid="{00000000-0006-0000-0000-000002000000}">
      <text>
        <r>
          <rPr>
            <sz val="9"/>
            <color indexed="81"/>
            <rFont val="Tahoma"/>
            <family val="2"/>
          </rPr>
          <t>Total de la facture, sans le pourboire</t>
        </r>
      </text>
    </comment>
    <comment ref="E2" authorId="0" shapeId="0" xr:uid="{00000000-0006-0000-0000-000003000000}">
      <text>
        <r>
          <rPr>
            <sz val="9"/>
            <color indexed="81"/>
            <rFont val="Tahoma"/>
            <family val="2"/>
          </rPr>
          <t>Montant du pourboire non inclus dans le montant Total</t>
        </r>
      </text>
    </comment>
    <comment ref="F2" authorId="0" shapeId="0" xr:uid="{00000000-0006-0000-0000-000004000000}">
      <text>
        <r>
          <rPr>
            <sz val="9"/>
            <color indexed="81"/>
            <rFont val="Tahoma"/>
            <family val="2"/>
          </rPr>
          <t>Réservé la comptabilité de SFQ</t>
        </r>
      </text>
    </comment>
    <comment ref="G2" authorId="0" shapeId="0" xr:uid="{00000000-0006-0000-0000-000005000000}">
      <text>
        <r>
          <rPr>
            <sz val="9"/>
            <color indexed="81"/>
            <rFont val="Tahoma"/>
            <family val="2"/>
          </rPr>
          <t>Réservé à la comptabilité de SFQ</t>
        </r>
      </text>
    </comment>
    <comment ref="H2" authorId="1" shapeId="0" xr:uid="{00000000-0006-0000-0000-000006000000}">
      <text>
        <r>
          <rPr>
            <sz val="9"/>
            <color indexed="81"/>
            <rFont val="Tahoma"/>
            <family val="2"/>
          </rPr>
          <t>Réservé à la comptabilité de SFQ. Ex. de Autre taxe: taxe d'hébergement ou taxe d'affaires</t>
        </r>
      </text>
    </comment>
    <comment ref="I2" authorId="1" shapeId="0" xr:uid="{00000000-0006-0000-0000-000007000000}">
      <text>
        <r>
          <rPr>
            <sz val="9"/>
            <color indexed="81"/>
            <rFont val="Tahoma"/>
            <family val="2"/>
          </rPr>
          <t>Mettre le montant chargé sur la Visa de SFQ.</t>
        </r>
      </text>
    </comment>
    <comment ref="J2" authorId="0" shapeId="0" xr:uid="{00000000-0006-0000-0000-000008000000}">
      <text>
        <r>
          <rPr>
            <sz val="9"/>
            <color indexed="81"/>
            <rFont val="Tahoma"/>
            <family val="2"/>
          </rPr>
          <t>Mettre tout montant (même partiel) payé par le demandeur et devant lui être remboursé.</t>
        </r>
      </text>
    </comment>
    <comment ref="L2" authorId="0" shapeId="0" xr:uid="{00000000-0006-0000-0000-000009000000}">
      <text>
        <r>
          <rPr>
            <sz val="9"/>
            <color indexed="81"/>
            <rFont val="Tahoma"/>
            <family val="2"/>
          </rPr>
          <t>Si OK apparait au bout d'une ligne remplie, tout est correct. Sinon, vérifier les colonnes I et J.</t>
        </r>
      </text>
    </comment>
    <comment ref="M2" authorId="1" shapeId="0" xr:uid="{00000000-0006-0000-0000-00000A000000}">
      <text>
        <r>
          <rPr>
            <sz val="9"/>
            <color indexed="81"/>
            <rFont val="Tahoma"/>
            <family val="2"/>
          </rPr>
          <t>La description du code choisi paraît dans cette case. S'il est errroné, choisir le bon code comptable en colonne K.</t>
        </r>
      </text>
    </comment>
    <comment ref="B33" authorId="0" shapeId="0" xr:uid="{00000000-0006-0000-0000-00000B000000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D33" authorId="0" shapeId="0" xr:uid="{00000000-0006-0000-0000-00000C000000}">
      <text>
        <r>
          <rPr>
            <sz val="9"/>
            <color indexed="81"/>
            <rFont val="Tahoma"/>
            <family val="2"/>
          </rPr>
          <t>Total de la facture, sans le pourboire</t>
        </r>
      </text>
    </comment>
    <comment ref="E33" authorId="0" shapeId="0" xr:uid="{00000000-0006-0000-0000-00000D000000}">
      <text>
        <r>
          <rPr>
            <sz val="9"/>
            <color indexed="81"/>
            <rFont val="Tahoma"/>
            <family val="2"/>
          </rPr>
          <t>Montant du pourboire non inclus dans le montant Total</t>
        </r>
      </text>
    </comment>
    <comment ref="F33" authorId="0" shapeId="0" xr:uid="{00000000-0006-0000-0000-00000E000000}">
      <text>
        <r>
          <rPr>
            <sz val="9"/>
            <color indexed="81"/>
            <rFont val="Tahoma"/>
            <family val="2"/>
          </rPr>
          <t>Réservé la comptabilité de SFQ</t>
        </r>
      </text>
    </comment>
    <comment ref="G33" authorId="0" shapeId="0" xr:uid="{00000000-0006-0000-0000-00000F000000}">
      <text>
        <r>
          <rPr>
            <sz val="9"/>
            <color indexed="81"/>
            <rFont val="Tahoma"/>
            <family val="2"/>
          </rPr>
          <t>Réservé à la comptabilité de SFQ</t>
        </r>
      </text>
    </comment>
    <comment ref="H33" authorId="1" shapeId="0" xr:uid="{00000000-0006-0000-0000-000010000000}">
      <text>
        <r>
          <rPr>
            <sz val="9"/>
            <color indexed="81"/>
            <rFont val="Tahoma"/>
            <family val="2"/>
          </rPr>
          <t>Réservé à la comptabilité de SFQ. Ex. de Autre taxe: taxe d'hébergement ou taxe d'affaires</t>
        </r>
      </text>
    </comment>
    <comment ref="I33" authorId="1" shapeId="0" xr:uid="{00000000-0006-0000-0000-000011000000}">
      <text>
        <r>
          <rPr>
            <sz val="9"/>
            <color indexed="81"/>
            <rFont val="Tahoma"/>
            <family val="2"/>
          </rPr>
          <t>Mettre le montant chargé sur la Visa de SFQ.</t>
        </r>
      </text>
    </comment>
    <comment ref="J33" authorId="0" shapeId="0" xr:uid="{00000000-0006-0000-0000-000012000000}">
      <text>
        <r>
          <rPr>
            <sz val="9"/>
            <color indexed="81"/>
            <rFont val="Tahoma"/>
            <family val="2"/>
          </rPr>
          <t>Mettre tout montant (même partiel) payé par le demandeur et devant lui être remboursé.</t>
        </r>
      </text>
    </comment>
    <comment ref="B48" authorId="0" shapeId="0" xr:uid="{00000000-0006-0000-0000-000013000000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H48" authorId="1" shapeId="0" xr:uid="{00000000-0006-0000-0000-000014000000}">
      <text>
        <r>
          <rPr>
            <sz val="9"/>
            <color indexed="81"/>
            <rFont val="Tahoma"/>
            <family val="2"/>
          </rPr>
          <t>Pour éditer cette case, aller à la case C1</t>
        </r>
      </text>
    </comment>
    <comment ref="M48" authorId="1" shapeId="0" xr:uid="{00000000-0006-0000-0000-000015000000}">
      <text>
        <r>
          <rPr>
            <sz val="9"/>
            <color indexed="81"/>
            <rFont val="Tahoma"/>
            <family val="2"/>
          </rPr>
          <t>La description du code choisi paraît dans cette case. S'il est errroné, choisir le bon code comptable en colonne E.</t>
        </r>
      </text>
    </comment>
    <comment ref="D54" authorId="0" shapeId="0" xr:uid="{00000000-0006-0000-0000-000016000000}">
      <text>
        <r>
          <rPr>
            <sz val="9"/>
            <color indexed="81"/>
            <rFont val="Tahoma"/>
            <family val="2"/>
          </rPr>
          <t>L'allocation de kilométrage ne s'applique qu'à l'usage requis et autorisé de son véhicule personnel pour le travail. Ne s'applique pas à l'usage de la Ski-Mobile.</t>
        </r>
      </text>
    </comment>
    <comment ref="I54" authorId="0" shapeId="0" xr:uid="{00000000-0006-0000-0000-000017000000}">
      <text>
        <r>
          <rPr>
            <sz val="9"/>
            <color indexed="81"/>
            <rFont val="Tahoma"/>
            <family val="2"/>
          </rPr>
          <t>Des restrictions s'appliquent. Consulter le dg pour toute précision.</t>
        </r>
      </text>
    </comment>
    <comment ref="B55" authorId="0" shapeId="0" xr:uid="{00000000-0006-0000-0000-000018000000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D55" authorId="0" shapeId="0" xr:uid="{00000000-0006-0000-0000-000019000000}">
      <text>
        <r>
          <rPr>
            <sz val="9"/>
            <color indexed="81"/>
            <rFont val="Tahoma"/>
            <family val="2"/>
          </rPr>
          <t>Le montant réclamé se calcul automatiquement en entrant les km de départ, personnels  et au retour.</t>
        </r>
      </text>
    </comment>
    <comment ref="E55" authorId="0" shapeId="0" xr:uid="{00000000-0006-0000-0000-00001A000000}">
      <text>
        <r>
          <rPr>
            <sz val="9"/>
            <color indexed="81"/>
            <rFont val="Tahoma"/>
            <family val="2"/>
          </rPr>
          <t>Kilométrage au départ affiché sur l'odomètre du véhicule.</t>
        </r>
      </text>
    </comment>
    <comment ref="F55" authorId="0" shapeId="0" xr:uid="{00000000-0006-0000-0000-00001B000000}">
      <text>
        <r>
          <rPr>
            <sz val="9"/>
            <color indexed="81"/>
            <rFont val="Tahoma"/>
            <family val="2"/>
          </rPr>
          <t>Kilométrage au retour affiché sur l'odomètre du véhicule</t>
        </r>
      </text>
    </comment>
    <comment ref="G55" authorId="0" shapeId="0" xr:uid="{00000000-0006-0000-0000-00001C000000}">
      <text>
        <r>
          <rPr>
            <sz val="9"/>
            <color indexed="81"/>
            <rFont val="Tahoma"/>
            <family val="2"/>
          </rPr>
          <t>Nombre total de kilomètres personnels à déduire entre le départ et le retour.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Carpentier</author>
    <author>Claude Alexandre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Alexandre Carpentier:</t>
        </r>
        <r>
          <rPr>
            <sz val="9"/>
            <color indexed="81"/>
            <rFont val="Tahoma"/>
            <family val="2"/>
          </rPr>
          <t xml:space="preserve">
Format AAAA-MM-JJ</t>
        </r>
      </text>
    </comment>
    <comment ref="C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Alexandre Carpentier:</t>
        </r>
        <r>
          <rPr>
            <sz val="9"/>
            <color indexed="81"/>
            <rFont val="Tahoma"/>
            <family val="2"/>
          </rPr>
          <t xml:space="preserve">
Total de la facture, sans le pourboire</t>
        </r>
      </text>
    </comment>
    <comment ref="C1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Claude Alexandre:</t>
        </r>
        <r>
          <rPr>
            <sz val="9"/>
            <color indexed="81"/>
            <rFont val="Tahoma"/>
            <family val="2"/>
          </rPr>
          <t xml:space="preserve">
Mettre le montant chargé sur la Visa de SFQ.</t>
        </r>
      </text>
    </comment>
  </commentList>
</comments>
</file>

<file path=xl/sharedStrings.xml><?xml version="1.0" encoding="utf-8"?>
<sst xmlns="http://schemas.openxmlformats.org/spreadsheetml/2006/main" count="256" uniqueCount="173">
  <si>
    <t>Employé</t>
  </si>
  <si>
    <t>Montant net remboursé</t>
  </si>
  <si>
    <t>Référencement rapide</t>
  </si>
  <si>
    <t>Date</t>
  </si>
  <si>
    <t>Description brève de la dépense</t>
  </si>
  <si>
    <t>Total</t>
  </si>
  <si>
    <t>Pourboire</t>
  </si>
  <si>
    <t>TPS</t>
  </si>
  <si>
    <t>TVQ</t>
  </si>
  <si>
    <t>Autre taxe</t>
  </si>
  <si>
    <t>Visa SFQ</t>
  </si>
  <si>
    <t>Remb.dem.</t>
  </si>
  <si>
    <t>Code cmpt</t>
  </si>
  <si>
    <t>ü</t>
  </si>
  <si>
    <t>Code compt choisi</t>
  </si>
  <si>
    <t>Code</t>
  </si>
  <si>
    <t>Description</t>
  </si>
  <si>
    <t>Choisir</t>
  </si>
  <si>
    <t>...suite des dépenses de la page 1</t>
  </si>
  <si>
    <t>Honoraires professionnels</t>
  </si>
  <si>
    <t>Renseignements requis pour émettre le chèque</t>
  </si>
  <si>
    <t>Honoraires DT Jeux du QC</t>
  </si>
  <si>
    <t>Description du service</t>
  </si>
  <si>
    <t>Montant</t>
  </si>
  <si>
    <t>Hon. Form officiels/Zone4</t>
  </si>
  <si>
    <t>Adresse</t>
  </si>
  <si>
    <t>Hon. Formation entraineurs</t>
  </si>
  <si>
    <t>Honoraires Ski-Mobile</t>
  </si>
  <si>
    <t>Hon. CNEPH-Entraineur</t>
  </si>
  <si>
    <t>Frais de déplacement</t>
  </si>
  <si>
    <t>Allocation de kilométrage</t>
  </si>
  <si>
    <t>Allocation pour repas</t>
  </si>
  <si>
    <t>Explication</t>
  </si>
  <si>
    <t>Total ($)</t>
  </si>
  <si>
    <t>km Départ</t>
  </si>
  <si>
    <t>km Retour</t>
  </si>
  <si>
    <t>km Perso</t>
  </si>
  <si>
    <t>Déj. (10$)</t>
  </si>
  <si>
    <t>Dîn.(15$)</t>
  </si>
  <si>
    <t>Sou.(25$)</t>
  </si>
  <si>
    <t>Repas</t>
  </si>
  <si>
    <t>Notes</t>
  </si>
  <si>
    <t>Remboursé</t>
  </si>
  <si>
    <t>Demandé</t>
  </si>
  <si>
    <t>Subvention</t>
  </si>
  <si>
    <t>Approuvé</t>
  </si>
  <si>
    <t>CNEPH</t>
  </si>
  <si>
    <t>Entraîneur</t>
  </si>
  <si>
    <t>Officiel</t>
  </si>
  <si>
    <t>Contractuel</t>
  </si>
  <si>
    <t>Autre</t>
  </si>
  <si>
    <t>Codes comptables</t>
  </si>
  <si>
    <t>Mobilier de bureau et matériel</t>
  </si>
  <si>
    <t>Lociciels</t>
  </si>
  <si>
    <t>Honoraires Formation des officiels</t>
  </si>
  <si>
    <t>Honoraires Formation des entraîneurs</t>
  </si>
  <si>
    <t>Honoraires Ski Mobile et Iniski</t>
  </si>
  <si>
    <t>Honoraires CNEPH-Entraineur</t>
  </si>
  <si>
    <t>Location automobile</t>
  </si>
  <si>
    <t>Entretien et réparation automobile</t>
  </si>
  <si>
    <t>Essence</t>
  </si>
  <si>
    <t>Amélioration locative</t>
  </si>
  <si>
    <t>Formation du personnel</t>
  </si>
  <si>
    <t>Papeterie et imprimés</t>
  </si>
  <si>
    <t>Fournitures générales</t>
  </si>
  <si>
    <t>Télécommunications</t>
  </si>
  <si>
    <t>Frais divers</t>
  </si>
  <si>
    <t>Frais postaux</t>
  </si>
  <si>
    <t>Frais informatiques</t>
  </si>
  <si>
    <t>Frais d'adhésion en ligne</t>
  </si>
  <si>
    <t>Publicité et promotion</t>
  </si>
  <si>
    <t>Frais de représentation</t>
  </si>
  <si>
    <t>Frais déplacement comités, employés</t>
  </si>
  <si>
    <t>Réunions CA et AGA</t>
  </si>
  <si>
    <t>Dépenses formation PNCE</t>
  </si>
  <si>
    <t>Dépenses formation officiels</t>
  </si>
  <si>
    <t>Dépenses paranordique</t>
  </si>
  <si>
    <t>Dépenses Frais matériel jeunesse</t>
  </si>
  <si>
    <t>Matériel Ski Mobile</t>
  </si>
  <si>
    <t>Hébergement Ski Mobile</t>
  </si>
  <si>
    <t>Déplacement Ski Mobile</t>
  </si>
  <si>
    <t>Repas Ski Mobile</t>
  </si>
  <si>
    <t>Dépenses Sanctions et redevances SFC</t>
  </si>
  <si>
    <t>Dépenses Coupe SFQ</t>
  </si>
  <si>
    <t>Dépenses PSÉS Coupe QC</t>
  </si>
  <si>
    <t>Jeux du Québec</t>
  </si>
  <si>
    <t>PSÉS Événements</t>
  </si>
  <si>
    <t>Services INS projets</t>
  </si>
  <si>
    <t>Soutien Projets spéciaux</t>
  </si>
  <si>
    <t>Placements Sports Frais</t>
  </si>
  <si>
    <t>Fonds Sports QC Frais</t>
  </si>
  <si>
    <t>Farteur Salaire et frais</t>
  </si>
  <si>
    <t>PSDE Perfectionnement  entraîneur</t>
  </si>
  <si>
    <t>PSDE Perfectionnement officiels</t>
  </si>
  <si>
    <t>PSDE Jeux Cda-Subv.Athl/Divers</t>
  </si>
  <si>
    <t>PSDE Jeux Cda-Rémunération</t>
  </si>
  <si>
    <t>PSDE Jeux Cda-Transport</t>
  </si>
  <si>
    <t>PSDE Jeux Cda-Hébergement</t>
  </si>
  <si>
    <t>PSDE Jeux Cda-Repas</t>
  </si>
  <si>
    <t>PSÉSI Coupe du monde</t>
  </si>
  <si>
    <t>PSDE Jeux Cda paranordique</t>
  </si>
  <si>
    <t>PSDE Courses Camps para</t>
  </si>
  <si>
    <t>ÉQC Courses-Subv.Athl/Divers</t>
  </si>
  <si>
    <t>ÉQC Courses-Rémunération</t>
  </si>
  <si>
    <t>ÉQC Courses-Transport</t>
  </si>
  <si>
    <t>ÉQC Courses-Hébergement</t>
  </si>
  <si>
    <t>ÉQC Courses-Repas</t>
  </si>
  <si>
    <t>ÉQC Camps-Subv.Athl/Divers</t>
  </si>
  <si>
    <t>ÉQC Camps-Rémunération</t>
  </si>
  <si>
    <t>ÉQC Camps-Transport</t>
  </si>
  <si>
    <t>ÉQC Camps-Hébergement</t>
  </si>
  <si>
    <t>ÉQC Camps-Repas</t>
  </si>
  <si>
    <t>PSDE Sél M JNr U23-Subv.Athl/Divers</t>
  </si>
  <si>
    <t>PSDE Sél M JNr U23-Rémunération</t>
  </si>
  <si>
    <t>PSDE Sél M JNr U23-Transport</t>
  </si>
  <si>
    <t>PSDE Sél M JNr U23-Hébergement</t>
  </si>
  <si>
    <t>PSDE Sél M JNr U23-Repas</t>
  </si>
  <si>
    <t>PSDE Champ.Cdn-Subv.Athl/Divers</t>
  </si>
  <si>
    <t>PSDE Champ.Cdn-Rémunération</t>
  </si>
  <si>
    <t>PSDE Champ.Cdn-Transport</t>
  </si>
  <si>
    <t>PSDE Champ.Cdn-Hébergement</t>
  </si>
  <si>
    <t>PSDE Champ.Cdn-Repas</t>
  </si>
  <si>
    <t>Équipements, vêtements et soutien</t>
  </si>
  <si>
    <t>INS Services complémentaires</t>
  </si>
  <si>
    <t>Courses Apport international</t>
  </si>
  <si>
    <t>ÉQC Frais divers</t>
  </si>
  <si>
    <t>Guide et directives générales</t>
  </si>
  <si>
    <t>Section générale du haut</t>
  </si>
  <si>
    <t>Représentation visuelle</t>
  </si>
  <si>
    <t>Case B1: Choisir le titre de fonction</t>
  </si>
  <si>
    <t>Case B2: Entrer son nom complet</t>
  </si>
  <si>
    <t>Nom du demandeur</t>
  </si>
  <si>
    <t>Case B3: Entrer la date de la dépense</t>
  </si>
  <si>
    <t>Case C3: Donner une courte description efficace de la dépense</t>
  </si>
  <si>
    <t>Desc. brève de la dép.</t>
  </si>
  <si>
    <t>Case D3: Entrer le montant total de la dépense, sans pourboire</t>
  </si>
  <si>
    <t>Case E3: Entre le montant du pourboire, non incluant dans le montant total</t>
  </si>
  <si>
    <t>Ne pas remplir les colonnes F, G et H, réservées à la comptabilité</t>
  </si>
  <si>
    <t>Cases I3 et J3: Entrer la somme payée par Visa et/ou par vos propres moyens</t>
  </si>
  <si>
    <t>Visa SFQ/Remb. Dem.</t>
  </si>
  <si>
    <t>Case L3: "OK" si la somme payée (Visa+vos moyens) égale montant Total plus Pourboire</t>
  </si>
  <si>
    <t>OK</t>
  </si>
  <si>
    <t>Case K3: Choisir le code comptable de la liste ou l'inscrire directement dans la case</t>
  </si>
  <si>
    <t>Répeter les étapes 3 à 10 sur une nouvelle ligne pour une autre dépense et ainsi de suite</t>
  </si>
  <si>
    <t>Note</t>
  </si>
  <si>
    <t>Pour une dépense payée avec Visa SFQ et non justifiée, entrer le montant payé avec la Visa dans la colonne I et soustraire le montant non justifié dans la colonne J (Remb. Dem.)</t>
  </si>
  <si>
    <t>Exemples de frais non justifiés payés avec Visa SFQ à déduire du remboursement au demandeur</t>
  </si>
  <si>
    <t>Dem. Remb.</t>
  </si>
  <si>
    <t>Frais d'alcools payés et non justifiés (ex: tournée de shooters)</t>
  </si>
  <si>
    <t>Déjeuner dépassant le per diem mais acceptable (+/- 10%): ne pas réclamer le per diem</t>
  </si>
  <si>
    <t>Déjeuner dépassant le per diem (10% et +); déduire l'excès, ne pas réclamer le per diem</t>
  </si>
  <si>
    <t>Essence payée mais allocation de déplacement aussi réclamée (lignes 27 à 29)</t>
  </si>
  <si>
    <t>Essence payée (35$) avec autre frais (ex: 5,29$ en friandises); ne pas réclamer l'allocation</t>
  </si>
  <si>
    <t>Section médiane pour services professionnels</t>
  </si>
  <si>
    <t>Les mêmes directives que la section générale du haut s'appliquent aux dépenses admissibles. Les honoraires sont détaillés ensuite.</t>
  </si>
  <si>
    <t>Case B22: Mettre seulement la date de début de l'événement ou de la formation</t>
  </si>
  <si>
    <t>Case C22: Donner une courte description efficace (ex: Formation Officiels niv. 1 et2)</t>
  </si>
  <si>
    <t>Case B23: Répéter pour un 2e événement ou formation</t>
  </si>
  <si>
    <t>Case G22: Fournir vos coordonnées complètes pour l'émission du chèque de paiement</t>
  </si>
  <si>
    <t>Section du bas : frais de déplacement</t>
  </si>
  <si>
    <t>Case B27: Mettre seulement la date de début du déplacement</t>
  </si>
  <si>
    <t>Case C27: Donner une courte description efficace de la raison du déplacement</t>
  </si>
  <si>
    <t>Case D27: Ne pas remplir; calcul automatique de la somme due</t>
  </si>
  <si>
    <t>Case E27: Entrer le kilométrage à l'odomètre de l'automobile lors du départ</t>
  </si>
  <si>
    <t>Case F27: Entrer le kilométrage à l'odomètre de l'automobile au retour</t>
  </si>
  <si>
    <t>Case G27: Entrer le nombre de kilomètres personnels réalisés lors du déplacement</t>
  </si>
  <si>
    <t>Répéter les étapes 1 à 6 sur une nouvelle ligne pour un autre déplacement</t>
  </si>
  <si>
    <t>L'allocation de transport entre le lieu de départ et d'arrivée est limitée, pour le participant utilisant son propre véhicule, aux distances parcourues de plus de 100 km à l'aller et de 100 km au retour. Applicable seulement aux contractuels autorisés et au personnel de SFQ.</t>
  </si>
  <si>
    <t>Section du bas: frais de repas</t>
  </si>
  <si>
    <t>Cases I27 à I29: Entrer le nombre de déjeuners par tranches de 10$</t>
  </si>
  <si>
    <t>Cases J27 à J29: Entrer le nombre de dîners par tranches de 15$</t>
  </si>
  <si>
    <t>Cases K27 à K29: Entrer le nombre de soupers par tranches de 25$</t>
  </si>
  <si>
    <t>Si les repas sont payés avec Visa SFQ, voir la note et les exemples plus haut donnant les restrictions et directives en pareil 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</si>
</sst>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yyyy/mm/dd;@"/>
    <numFmt numFmtId="166" formatCode="#,##0.00\ &quot;$&quot;"/>
    <numFmt numFmtId="167" formatCode="#,##0\ &quot;$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3264"/>
      <name val="Calibri"/>
      <family val="2"/>
      <scheme val="minor"/>
    </font>
    <font>
      <b/>
      <sz val="11"/>
      <color rgb="FF003264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3264"/>
      </right>
      <top style="thin">
        <color indexed="64"/>
      </top>
      <bottom/>
      <diagonal/>
    </border>
    <border>
      <left style="double">
        <color indexed="64"/>
      </left>
      <right style="thin">
        <color rgb="FFFF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double">
        <color indexed="64"/>
      </top>
      <bottom style="double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Border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0" fillId="2" borderId="3" xfId="0" applyFill="1" applyBorder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0" borderId="0" xfId="0" applyFont="1"/>
    <xf numFmtId="0" fontId="0" fillId="0" borderId="0" xfId="0" applyFont="1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0" borderId="0" xfId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9" fontId="5" fillId="2" borderId="1" xfId="1" applyNumberFormat="1" applyFont="1" applyFill="1" applyBorder="1" applyProtection="1">
      <protection hidden="1"/>
    </xf>
    <xf numFmtId="165" fontId="0" fillId="0" borderId="2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hidden="1"/>
    </xf>
    <xf numFmtId="166" fontId="5" fillId="3" borderId="8" xfId="0" applyNumberFormat="1" applyFont="1" applyFill="1" applyBorder="1" applyProtection="1">
      <protection hidden="1"/>
    </xf>
    <xf numFmtId="0" fontId="5" fillId="0" borderId="8" xfId="0" applyFont="1" applyBorder="1" applyAlignment="1" applyProtection="1">
      <protection hidden="1"/>
    </xf>
    <xf numFmtId="39" fontId="5" fillId="2" borderId="14" xfId="1" applyNumberFormat="1" applyFont="1" applyFill="1" applyBorder="1" applyProtection="1">
      <protection hidden="1"/>
    </xf>
    <xf numFmtId="39" fontId="8" fillId="2" borderId="13" xfId="1" applyNumberFormat="1" applyFont="1" applyFill="1" applyBorder="1" applyProtection="1">
      <protection hidden="1"/>
    </xf>
    <xf numFmtId="3" fontId="0" fillId="0" borderId="1" xfId="0" applyNumberFormat="1" applyBorder="1" applyProtection="1">
      <protection locked="0"/>
    </xf>
    <xf numFmtId="3" fontId="0" fillId="0" borderId="1" xfId="1" applyNumberFormat="1" applyFont="1" applyBorder="1" applyProtection="1">
      <protection locked="0"/>
    </xf>
    <xf numFmtId="167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6" fillId="0" borderId="0" xfId="0" applyFont="1" applyProtection="1">
      <protection hidden="1"/>
    </xf>
    <xf numFmtId="166" fontId="0" fillId="3" borderId="17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9" fillId="0" borderId="0" xfId="0" applyFont="1" applyProtection="1">
      <protection hidden="1"/>
    </xf>
    <xf numFmtId="39" fontId="5" fillId="2" borderId="1" xfId="1" applyNumberFormat="1" applyFont="1" applyFill="1" applyBorder="1" applyProtection="1">
      <protection locked="0"/>
    </xf>
    <xf numFmtId="0" fontId="5" fillId="0" borderId="0" xfId="0" applyFont="1" applyAlignment="1">
      <alignment horizontal="right"/>
    </xf>
    <xf numFmtId="0" fontId="12" fillId="0" borderId="1" xfId="2" applyNumberFormat="1" applyFont="1" applyFill="1" applyBorder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/>
    <xf numFmtId="0" fontId="0" fillId="0" borderId="0" xfId="0" applyAlignment="1">
      <alignment vertical="top"/>
    </xf>
    <xf numFmtId="164" fontId="0" fillId="0" borderId="0" xfId="1" applyFont="1"/>
    <xf numFmtId="164" fontId="0" fillId="0" borderId="0" xfId="1" applyFont="1" applyAlignment="1">
      <alignment vertical="top"/>
    </xf>
    <xf numFmtId="0" fontId="14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164" fontId="13" fillId="0" borderId="0" xfId="1" applyFont="1" applyAlignment="1">
      <alignment vertical="top" wrapText="1"/>
    </xf>
    <xf numFmtId="164" fontId="13" fillId="0" borderId="0" xfId="1" applyFont="1" applyAlignment="1"/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64" fontId="8" fillId="0" borderId="1" xfId="1" applyFont="1" applyBorder="1" applyAlignment="1">
      <alignment vertical="top" wrapText="1"/>
    </xf>
    <xf numFmtId="164" fontId="8" fillId="0" borderId="1" xfId="1" applyFont="1" applyBorder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hidden="1"/>
    </xf>
    <xf numFmtId="0" fontId="0" fillId="2" borderId="1" xfId="0" applyFill="1" applyBorder="1" applyAlignment="1" applyProtection="1">
      <alignment vertical="top"/>
      <protection hidden="1"/>
    </xf>
    <xf numFmtId="0" fontId="0" fillId="2" borderId="1" xfId="0" applyFont="1" applyFill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/>
    <xf numFmtId="164" fontId="1" fillId="0" borderId="1" xfId="1" applyFont="1" applyBorder="1" applyAlignment="1" applyProtection="1">
      <alignment horizontal="center" vertical="top"/>
    </xf>
    <xf numFmtId="39" fontId="0" fillId="2" borderId="5" xfId="1" applyNumberFormat="1" applyFont="1" applyFill="1" applyBorder="1" applyProtection="1">
      <protection hidden="1"/>
    </xf>
    <xf numFmtId="0" fontId="0" fillId="0" borderId="20" xfId="0" applyBorder="1" applyProtection="1">
      <protection hidden="1"/>
    </xf>
    <xf numFmtId="0" fontId="5" fillId="2" borderId="19" xfId="0" applyFont="1" applyFill="1" applyBorder="1" applyAlignment="1" applyProtection="1">
      <alignment horizontal="center"/>
      <protection hidden="1"/>
    </xf>
    <xf numFmtId="39" fontId="5" fillId="0" borderId="5" xfId="1" applyNumberFormat="1" applyFont="1" applyBorder="1" applyProtection="1">
      <protection locked="0"/>
    </xf>
    <xf numFmtId="0" fontId="0" fillId="2" borderId="21" xfId="0" applyFill="1" applyBorder="1" applyProtection="1">
      <protection hidden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Alignment="1" applyProtection="1">
      <alignment horizontal="center"/>
      <protection hidden="1"/>
    </xf>
    <xf numFmtId="39" fontId="0" fillId="0" borderId="25" xfId="1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39" fontId="5" fillId="0" borderId="15" xfId="1" applyNumberFormat="1" applyFont="1" applyFill="1" applyBorder="1" applyProtection="1">
      <protection hidden="1"/>
    </xf>
    <xf numFmtId="39" fontId="5" fillId="3" borderId="5" xfId="1" applyNumberFormat="1" applyFont="1" applyFill="1" applyBorder="1" applyProtection="1">
      <protection hidden="1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right"/>
    </xf>
    <xf numFmtId="166" fontId="16" fillId="0" borderId="0" xfId="0" applyNumberFormat="1" applyFont="1" applyFill="1" applyBorder="1"/>
    <xf numFmtId="167" fontId="16" fillId="0" borderId="0" xfId="0" applyNumberFormat="1" applyFont="1" applyFill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wrapText="1"/>
      <protection locked="0"/>
    </xf>
    <xf numFmtId="166" fontId="5" fillId="0" borderId="1" xfId="0" applyNumberFormat="1" applyFont="1" applyBorder="1" applyAlignment="1" applyProtection="1">
      <alignment wrapText="1"/>
    </xf>
    <xf numFmtId="2" fontId="5" fillId="0" borderId="1" xfId="1" applyNumberFormat="1" applyFont="1" applyBorder="1" applyAlignment="1" applyProtection="1">
      <alignment wrapText="1"/>
    </xf>
    <xf numFmtId="0" fontId="5" fillId="0" borderId="8" xfId="0" applyFont="1" applyBorder="1" applyAlignment="1" applyProtection="1">
      <alignment horizontal="right"/>
      <protection hidden="1"/>
    </xf>
    <xf numFmtId="0" fontId="0" fillId="2" borderId="27" xfId="0" applyFont="1" applyFill="1" applyBorder="1" applyAlignment="1" applyProtection="1">
      <alignment horizontal="center"/>
      <protection hidden="1"/>
    </xf>
    <xf numFmtId="39" fontId="0" fillId="0" borderId="28" xfId="1" applyNumberFormat="1" applyFont="1" applyBorder="1" applyProtection="1">
      <protection locked="0"/>
    </xf>
    <xf numFmtId="39" fontId="0" fillId="0" borderId="29" xfId="1" applyNumberFormat="1" applyFont="1" applyBorder="1" applyProtection="1">
      <protection locked="0"/>
    </xf>
    <xf numFmtId="39" fontId="5" fillId="2" borderId="17" xfId="1" applyNumberFormat="1" applyFont="1" applyFill="1" applyBorder="1" applyProtection="1">
      <protection locked="0"/>
    </xf>
    <xf numFmtId="39" fontId="5" fillId="2" borderId="2" xfId="1" applyNumberFormat="1" applyFont="1" applyFill="1" applyBorder="1" applyProtection="1">
      <protection locked="0"/>
    </xf>
    <xf numFmtId="39" fontId="5" fillId="0" borderId="26" xfId="1" applyNumberFormat="1" applyFont="1" applyBorder="1" applyProtection="1">
      <protection locked="0"/>
    </xf>
    <xf numFmtId="39" fontId="5" fillId="0" borderId="25" xfId="1" applyNumberFormat="1" applyFont="1" applyBorder="1" applyProtection="1">
      <protection locked="0"/>
    </xf>
    <xf numFmtId="0" fontId="15" fillId="2" borderId="24" xfId="0" applyFont="1" applyFill="1" applyBorder="1" applyAlignment="1" applyProtection="1">
      <alignment horizontal="center"/>
      <protection hidden="1"/>
    </xf>
    <xf numFmtId="165" fontId="0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5" fillId="0" borderId="0" xfId="1" applyFont="1" applyBorder="1" applyAlignment="1" applyProtection="1">
      <alignment horizontal="left"/>
      <protection hidden="1"/>
    </xf>
    <xf numFmtId="0" fontId="17" fillId="0" borderId="1" xfId="2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166" fontId="8" fillId="3" borderId="1" xfId="0" applyNumberFormat="1" applyFont="1" applyFill="1" applyBorder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167" fontId="8" fillId="3" borderId="1" xfId="0" applyNumberFormat="1" applyFont="1" applyFill="1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66" fontId="0" fillId="0" borderId="1" xfId="0" applyNumberFormat="1" applyBorder="1" applyProtection="1">
      <protection hidden="1"/>
    </xf>
    <xf numFmtId="166" fontId="0" fillId="3" borderId="2" xfId="0" applyNumberForma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9" fontId="0" fillId="0" borderId="1" xfId="1" applyNumberFormat="1" applyFont="1" applyBorder="1" applyProtection="1">
      <protection locked="0"/>
    </xf>
    <xf numFmtId="39" fontId="5" fillId="0" borderId="1" xfId="1" applyNumberFormat="1" applyFont="1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39" fontId="0" fillId="0" borderId="31" xfId="1" applyNumberFormat="1" applyFont="1" applyBorder="1" applyProtection="1">
      <protection locked="0"/>
    </xf>
    <xf numFmtId="1" fontId="5" fillId="0" borderId="5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0" xfId="0" applyNumberFormat="1" applyBorder="1" applyAlignment="1" applyProtection="1">
      <alignment horizontal="left" vertical="center" wrapText="1"/>
      <protection hidden="1"/>
    </xf>
    <xf numFmtId="0" fontId="0" fillId="0" borderId="11" xfId="0" applyNumberFormat="1" applyBorder="1" applyAlignment="1" applyProtection="1">
      <alignment horizontal="left" vertical="center" wrapText="1"/>
      <protection hidden="1"/>
    </xf>
    <xf numFmtId="0" fontId="0" fillId="0" borderId="5" xfId="0" applyNumberForma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Excel Built-in Normal 1" xfId="2" xr:uid="{00000000-0005-0000-0000-000000000000}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50" zoomScale="110" zoomScaleNormal="110" workbookViewId="0">
      <selection activeCell="M61" sqref="M61"/>
    </sheetView>
  </sheetViews>
  <sheetFormatPr defaultColWidth="11.42578125" defaultRowHeight="15"/>
  <cols>
    <col min="1" max="1" width="2.42578125" style="3" customWidth="1"/>
    <col min="2" max="2" width="10.5703125" style="3" customWidth="1"/>
    <col min="3" max="3" width="30.42578125" customWidth="1"/>
    <col min="4" max="4" width="10.140625" customWidth="1"/>
    <col min="5" max="8" width="8.7109375" style="11" customWidth="1"/>
    <col min="9" max="9" width="10.140625" style="12" customWidth="1"/>
    <col min="10" max="11" width="8.7109375" style="11" customWidth="1"/>
    <col min="12" max="12" width="5" style="1" customWidth="1"/>
    <col min="13" max="13" width="28.7109375" style="111" customWidth="1"/>
    <col min="14" max="14" width="4" style="1" customWidth="1"/>
    <col min="15" max="15" width="20.7109375" customWidth="1"/>
    <col min="16" max="16" width="1.140625" customWidth="1"/>
    <col min="17" max="17" width="4" customWidth="1"/>
    <col min="18" max="18" width="20.7109375" customWidth="1"/>
    <col min="19" max="19" width="1.140625" customWidth="1"/>
    <col min="20" max="20" width="4" customWidth="1"/>
    <col min="21" max="21" width="20.7109375" customWidth="1"/>
  </cols>
  <sheetData>
    <row r="1" spans="1:21" ht="15.75" thickBot="1">
      <c r="A1" s="6"/>
      <c r="B1" s="36" t="s">
        <v>0</v>
      </c>
      <c r="C1" s="35"/>
      <c r="D1" s="22"/>
      <c r="E1" s="9"/>
      <c r="F1" s="9"/>
      <c r="G1"/>
      <c r="H1" s="90" t="s">
        <v>1</v>
      </c>
      <c r="I1" s="23">
        <f>D64</f>
        <v>0</v>
      </c>
      <c r="J1" s="24"/>
      <c r="K1" s="24"/>
      <c r="L1" s="7"/>
      <c r="M1" s="109"/>
      <c r="N1" s="112" t="s">
        <v>2</v>
      </c>
      <c r="O1" s="106"/>
      <c r="P1" s="106"/>
      <c r="Q1" s="106" t="str">
        <f>N1</f>
        <v>Référencement rapide</v>
      </c>
      <c r="R1" s="106"/>
      <c r="S1" s="106"/>
      <c r="T1" s="106" t="str">
        <f>N1</f>
        <v>Référencement rapide</v>
      </c>
      <c r="U1" s="106"/>
    </row>
    <row r="2" spans="1:21" ht="16.5" thickTop="1" thickBot="1">
      <c r="A2" s="6"/>
      <c r="B2" s="5" t="s">
        <v>3</v>
      </c>
      <c r="C2" s="73" t="s">
        <v>4</v>
      </c>
      <c r="D2" s="76" t="s">
        <v>5</v>
      </c>
      <c r="E2" s="71" t="s">
        <v>6</v>
      </c>
      <c r="F2" s="10" t="s">
        <v>7</v>
      </c>
      <c r="G2" s="10" t="s">
        <v>8</v>
      </c>
      <c r="H2" s="10" t="s">
        <v>9</v>
      </c>
      <c r="I2" s="91" t="s">
        <v>10</v>
      </c>
      <c r="J2" s="98" t="s">
        <v>11</v>
      </c>
      <c r="K2" s="71" t="s">
        <v>12</v>
      </c>
      <c r="L2" s="8" t="s">
        <v>13</v>
      </c>
      <c r="M2" s="110" t="s">
        <v>14</v>
      </c>
      <c r="N2" s="105" t="s">
        <v>15</v>
      </c>
      <c r="O2" s="106" t="s">
        <v>16</v>
      </c>
      <c r="P2" s="106"/>
      <c r="Q2" s="106" t="str">
        <f>N2</f>
        <v>Code</v>
      </c>
      <c r="R2" s="106" t="str">
        <f>O2</f>
        <v>Description</v>
      </c>
      <c r="S2" s="106"/>
      <c r="T2" s="106" t="str">
        <f>N2</f>
        <v>Code</v>
      </c>
      <c r="U2" s="106" t="str">
        <f>O2</f>
        <v>Description</v>
      </c>
    </row>
    <row r="3" spans="1:21" ht="15.75" thickTop="1">
      <c r="A3" s="6">
        <v>1</v>
      </c>
      <c r="B3" s="21"/>
      <c r="C3" s="74"/>
      <c r="D3" s="77"/>
      <c r="E3" s="72"/>
      <c r="F3" s="38">
        <f>ROUND(D3-(D3/(1+0.05+0.09975)),2)-ROUND((D3/(1+0.05+0.09975)*0.09975),2)</f>
        <v>0</v>
      </c>
      <c r="G3" s="38">
        <f>ROUND(D3-(D3/(1+0.05+0.09975)),2)-ROUND((D3/(1+0.05+0.09975)*0.05),2)</f>
        <v>0</v>
      </c>
      <c r="H3" s="94"/>
      <c r="I3" s="92"/>
      <c r="J3" s="96"/>
      <c r="K3" s="120" t="s">
        <v>17</v>
      </c>
      <c r="L3" s="18" t="str">
        <f>IF(D3=0,"",IF(I3+J3=D3+E3,"OK","Visa?"))</f>
        <v/>
      </c>
      <c r="M3" s="113" t="str">
        <f>IF(K3="Choisir","",VLOOKUP(K3,'Codes comptables'!$A$3:$B$77,2,FALSE))</f>
        <v/>
      </c>
      <c r="N3" s="107">
        <f>'Codes comptables'!A3</f>
        <v>1820</v>
      </c>
      <c r="O3" s="115" t="str">
        <f>'Codes comptables'!B3</f>
        <v>Mobilier de bureau et matériel</v>
      </c>
      <c r="P3" s="106"/>
      <c r="Q3" s="108">
        <f>'Codes comptables'!A28</f>
        <v>5542</v>
      </c>
      <c r="R3" s="114" t="str">
        <f>'Codes comptables'!B28</f>
        <v>Dépenses paranordique</v>
      </c>
      <c r="S3" s="106"/>
      <c r="T3" s="108">
        <f>'Codes comptables'!A53</f>
        <v>5745</v>
      </c>
      <c r="U3" s="114" t="str">
        <f>'Codes comptables'!B53</f>
        <v>PSDE Courses Camps para</v>
      </c>
    </row>
    <row r="4" spans="1:21">
      <c r="A4" s="6">
        <f t="shared" ref="A4:A43" si="0">A3+1</f>
        <v>2</v>
      </c>
      <c r="B4" s="21"/>
      <c r="C4" s="74"/>
      <c r="D4" s="77"/>
      <c r="E4" s="72"/>
      <c r="F4" s="38">
        <f t="shared" ref="F4:F44" si="1">ROUND(D4-(D4/(1+0.05+0.09975)),2)-ROUND((D4/(1+0.05+0.09975)*0.09975),2)</f>
        <v>0</v>
      </c>
      <c r="G4" s="38">
        <f t="shared" ref="G4:G44" si="2">ROUND(D4-(D4/(1+0.05+0.09975)),2)-ROUND((D4/(1+0.05+0.09975)*0.05),2)</f>
        <v>0</v>
      </c>
      <c r="H4" s="95"/>
      <c r="I4" s="92"/>
      <c r="J4" s="96"/>
      <c r="K4" s="120" t="s">
        <v>17</v>
      </c>
      <c r="L4" s="18" t="str">
        <f>IF(D4=0,"",IF(I4+J4=D4+E4,"OK","Visa?"))</f>
        <v/>
      </c>
      <c r="M4" s="113" t="str">
        <f>IF(K4="Choisir","",VLOOKUP(K4,'Codes comptables'!$A$3:$B$77,2,FALSE))</f>
        <v/>
      </c>
      <c r="N4" s="107">
        <f>'Codes comptables'!A4</f>
        <v>1855</v>
      </c>
      <c r="O4" s="115" t="str">
        <f>'Codes comptables'!B4</f>
        <v>Lociciels</v>
      </c>
      <c r="P4" s="106"/>
      <c r="Q4" s="108">
        <f>'Codes comptables'!A29</f>
        <v>5545</v>
      </c>
      <c r="R4" s="114" t="str">
        <f>'Codes comptables'!B29</f>
        <v>Dépenses Frais matériel jeunesse</v>
      </c>
      <c r="S4" s="106"/>
      <c r="T4" s="108">
        <f>'Codes comptables'!A54</f>
        <v>5750</v>
      </c>
      <c r="U4" s="114" t="str">
        <f>'Codes comptables'!B54</f>
        <v>ÉQC Courses-Subv.Athl/Divers</v>
      </c>
    </row>
    <row r="5" spans="1:21">
      <c r="A5" s="6">
        <f t="shared" si="0"/>
        <v>3</v>
      </c>
      <c r="B5" s="21"/>
      <c r="C5" s="75"/>
      <c r="D5" s="77"/>
      <c r="E5" s="72"/>
      <c r="F5" s="38">
        <f t="shared" si="1"/>
        <v>0</v>
      </c>
      <c r="G5" s="38">
        <f t="shared" si="2"/>
        <v>0</v>
      </c>
      <c r="H5" s="95"/>
      <c r="I5" s="92"/>
      <c r="J5" s="97"/>
      <c r="K5" s="120" t="s">
        <v>17</v>
      </c>
      <c r="L5" s="18" t="str">
        <f t="shared" ref="L5:L44" si="3">IF(D5=0,"",IF(I5+J5=D5+E5,"OK","Visa?"))</f>
        <v/>
      </c>
      <c r="M5" s="113" t="str">
        <f>IF(K5="Choisir","",VLOOKUP(K5,'Codes comptables'!$A$3:$B$77,2,FALSE))</f>
        <v/>
      </c>
      <c r="N5" s="107">
        <f>'Codes comptables'!A5</f>
        <v>5310</v>
      </c>
      <c r="O5" s="115" t="str">
        <f>'Codes comptables'!B5</f>
        <v>Honoraires Formation des officiels</v>
      </c>
      <c r="P5" s="106"/>
      <c r="Q5" s="108">
        <f>'Codes comptables'!A30</f>
        <v>5550</v>
      </c>
      <c r="R5" s="114" t="str">
        <f>'Codes comptables'!B30</f>
        <v>Matériel Ski Mobile</v>
      </c>
      <c r="S5" s="106"/>
      <c r="T5" s="108">
        <f>'Codes comptables'!A55</f>
        <v>5751</v>
      </c>
      <c r="U5" s="114" t="str">
        <f>'Codes comptables'!B55</f>
        <v>ÉQC Courses-Rémunération</v>
      </c>
    </row>
    <row r="6" spans="1:21">
      <c r="A6" s="6">
        <f t="shared" si="0"/>
        <v>4</v>
      </c>
      <c r="B6" s="21"/>
      <c r="C6" s="75"/>
      <c r="D6" s="77"/>
      <c r="E6" s="72"/>
      <c r="F6" s="38">
        <f t="shared" si="1"/>
        <v>0</v>
      </c>
      <c r="G6" s="38">
        <f t="shared" si="2"/>
        <v>0</v>
      </c>
      <c r="H6" s="95"/>
      <c r="I6" s="92"/>
      <c r="J6" s="97"/>
      <c r="K6" s="120" t="s">
        <v>17</v>
      </c>
      <c r="L6" s="18" t="str">
        <f t="shared" si="3"/>
        <v/>
      </c>
      <c r="M6" s="113" t="str">
        <f>IF(K6="Choisir","",VLOOKUP(K6,'Codes comptables'!$A$3:$B$77,2,FALSE))</f>
        <v/>
      </c>
      <c r="N6" s="107">
        <f>'Codes comptables'!A6</f>
        <v>5315</v>
      </c>
      <c r="O6" s="115" t="str">
        <f>'Codes comptables'!B6</f>
        <v>Honoraires Formation des entraîneurs</v>
      </c>
      <c r="P6" s="106"/>
      <c r="Q6" s="108">
        <f>'Codes comptables'!A31</f>
        <v>5552</v>
      </c>
      <c r="R6" s="114" t="str">
        <f>'Codes comptables'!B31</f>
        <v>Hébergement Ski Mobile</v>
      </c>
      <c r="S6" s="106"/>
      <c r="T6" s="108">
        <f>'Codes comptables'!A56</f>
        <v>5752</v>
      </c>
      <c r="U6" s="114" t="str">
        <f>'Codes comptables'!B56</f>
        <v>ÉQC Courses-Transport</v>
      </c>
    </row>
    <row r="7" spans="1:21">
      <c r="A7" s="6">
        <f t="shared" si="0"/>
        <v>5</v>
      </c>
      <c r="B7" s="21"/>
      <c r="C7" s="75"/>
      <c r="D7" s="77"/>
      <c r="E7" s="72"/>
      <c r="F7" s="38">
        <f t="shared" si="1"/>
        <v>0</v>
      </c>
      <c r="G7" s="38">
        <f t="shared" si="2"/>
        <v>0</v>
      </c>
      <c r="H7" s="95"/>
      <c r="I7" s="92"/>
      <c r="J7" s="97"/>
      <c r="K7" s="120" t="s">
        <v>17</v>
      </c>
      <c r="L7" s="18" t="str">
        <f t="shared" si="3"/>
        <v/>
      </c>
      <c r="M7" s="113" t="str">
        <f>IF(K7="Choisir","",VLOOKUP(K7,'Codes comptables'!$A$3:$B$77,2,FALSE))</f>
        <v/>
      </c>
      <c r="N7" s="107">
        <f>'Codes comptables'!A7</f>
        <v>5320</v>
      </c>
      <c r="O7" s="115" t="str">
        <f>'Codes comptables'!B7</f>
        <v>Honoraires professionnels</v>
      </c>
      <c r="P7" s="106"/>
      <c r="Q7" s="108">
        <f>'Codes comptables'!A32</f>
        <v>5553</v>
      </c>
      <c r="R7" s="114" t="str">
        <f>'Codes comptables'!B32</f>
        <v>Déplacement Ski Mobile</v>
      </c>
      <c r="S7" s="106"/>
      <c r="T7" s="108">
        <f>'Codes comptables'!A57</f>
        <v>5753</v>
      </c>
      <c r="U7" s="114" t="str">
        <f>'Codes comptables'!B57</f>
        <v>ÉQC Courses-Hébergement</v>
      </c>
    </row>
    <row r="8" spans="1:21">
      <c r="A8" s="6">
        <f t="shared" si="0"/>
        <v>6</v>
      </c>
      <c r="B8" s="21"/>
      <c r="C8" s="75"/>
      <c r="D8" s="77"/>
      <c r="E8" s="72"/>
      <c r="F8" s="38">
        <f t="shared" ref="F8:F24" si="4">ROUND(D8-(D8/(1+0.05+0.09975)),2)-ROUND((D8/(1+0.05+0.09975)*0.09975),2)</f>
        <v>0</v>
      </c>
      <c r="G8" s="38">
        <f t="shared" ref="G8:G24" si="5">ROUND(D8-(D8/(1+0.05+0.09975)),2)-ROUND((D8/(1+0.05+0.09975)*0.05),2)</f>
        <v>0</v>
      </c>
      <c r="H8" s="95"/>
      <c r="I8" s="92"/>
      <c r="J8" s="97"/>
      <c r="K8" s="120" t="s">
        <v>17</v>
      </c>
      <c r="L8" s="18" t="str">
        <f t="shared" ref="L8:L24" si="6">IF(D8=0,"",IF(I8+J8=D8+E8,"OK","Visa?"))</f>
        <v/>
      </c>
      <c r="M8" s="113" t="str">
        <f>IF(K8="Choisir","",VLOOKUP(K8,'Codes comptables'!$A$3:$B$77,2,FALSE))</f>
        <v/>
      </c>
      <c r="N8" s="107">
        <f>'Codes comptables'!A8</f>
        <v>5325</v>
      </c>
      <c r="O8" s="115" t="str">
        <f>'Codes comptables'!B8</f>
        <v>Honoraires Ski Mobile et Iniski</v>
      </c>
      <c r="P8" s="106"/>
      <c r="Q8" s="108">
        <f>'Codes comptables'!A33</f>
        <v>5554</v>
      </c>
      <c r="R8" s="114" t="str">
        <f>'Codes comptables'!B33</f>
        <v>Repas Ski Mobile</v>
      </c>
      <c r="S8" s="106"/>
      <c r="T8" s="108">
        <f>'Codes comptables'!A58</f>
        <v>5754</v>
      </c>
      <c r="U8" s="114" t="str">
        <f>'Codes comptables'!B58</f>
        <v>ÉQC Courses-Repas</v>
      </c>
    </row>
    <row r="9" spans="1:21">
      <c r="A9" s="6">
        <f t="shared" si="0"/>
        <v>7</v>
      </c>
      <c r="B9" s="21"/>
      <c r="C9" s="75"/>
      <c r="D9" s="77"/>
      <c r="E9" s="72"/>
      <c r="F9" s="38">
        <f t="shared" si="4"/>
        <v>0</v>
      </c>
      <c r="G9" s="38">
        <f t="shared" si="5"/>
        <v>0</v>
      </c>
      <c r="H9" s="95"/>
      <c r="I9" s="92"/>
      <c r="J9" s="97"/>
      <c r="K9" s="120" t="s">
        <v>17</v>
      </c>
      <c r="L9" s="18" t="str">
        <f t="shared" si="6"/>
        <v/>
      </c>
      <c r="M9" s="113" t="str">
        <f>IF(K9="Choisir","",VLOOKUP(K9,'Codes comptables'!$A$3:$B$77,2,FALSE))</f>
        <v/>
      </c>
      <c r="N9" s="107">
        <f>'Codes comptables'!A9</f>
        <v>5330</v>
      </c>
      <c r="O9" s="115" t="str">
        <f>'Codes comptables'!B9</f>
        <v>Honoraires CNEPH-Entraineur</v>
      </c>
      <c r="P9" s="106"/>
      <c r="Q9" s="108">
        <f>'Codes comptables'!A34</f>
        <v>5560</v>
      </c>
      <c r="R9" s="114" t="str">
        <f>'Codes comptables'!B34</f>
        <v>Dépenses Sanctions et redevances SFC</v>
      </c>
      <c r="S9" s="106"/>
      <c r="T9" s="108">
        <f>'Codes comptables'!A59</f>
        <v>5755</v>
      </c>
      <c r="U9" s="114" t="str">
        <f>'Codes comptables'!B59</f>
        <v>ÉQC Camps-Subv.Athl/Divers</v>
      </c>
    </row>
    <row r="10" spans="1:21">
      <c r="A10" s="6">
        <f t="shared" si="0"/>
        <v>8</v>
      </c>
      <c r="B10" s="21"/>
      <c r="C10" s="75"/>
      <c r="D10" s="77"/>
      <c r="E10" s="72"/>
      <c r="F10" s="38">
        <f t="shared" si="4"/>
        <v>0</v>
      </c>
      <c r="G10" s="38">
        <f t="shared" si="5"/>
        <v>0</v>
      </c>
      <c r="H10" s="95"/>
      <c r="I10" s="92"/>
      <c r="J10" s="97"/>
      <c r="K10" s="120" t="s">
        <v>17</v>
      </c>
      <c r="L10" s="18" t="str">
        <f t="shared" si="6"/>
        <v/>
      </c>
      <c r="M10" s="113" t="str">
        <f>IF(K10="Choisir","",VLOOKUP(K10,'Codes comptables'!$A$3:$B$77,2,FALSE))</f>
        <v/>
      </c>
      <c r="N10" s="107">
        <f>'Codes comptables'!A10</f>
        <v>5415</v>
      </c>
      <c r="O10" s="115" t="str">
        <f>'Codes comptables'!B10</f>
        <v>Location automobile</v>
      </c>
      <c r="P10" s="106"/>
      <c r="Q10" s="108">
        <f>'Codes comptables'!A35</f>
        <v>5565</v>
      </c>
      <c r="R10" s="114" t="str">
        <f>'Codes comptables'!B35</f>
        <v>Dépenses Coupe SFQ</v>
      </c>
      <c r="S10" s="106"/>
      <c r="T10" s="108">
        <f>'Codes comptables'!A60</f>
        <v>5756</v>
      </c>
      <c r="U10" s="114" t="str">
        <f>'Codes comptables'!B60</f>
        <v>ÉQC Camps-Rémunération</v>
      </c>
    </row>
    <row r="11" spans="1:21">
      <c r="A11" s="6">
        <f t="shared" si="0"/>
        <v>9</v>
      </c>
      <c r="B11" s="21"/>
      <c r="C11" s="75"/>
      <c r="D11" s="77"/>
      <c r="E11" s="72"/>
      <c r="F11" s="38">
        <f t="shared" si="4"/>
        <v>0</v>
      </c>
      <c r="G11" s="38">
        <f t="shared" si="5"/>
        <v>0</v>
      </c>
      <c r="H11" s="95"/>
      <c r="I11" s="92"/>
      <c r="J11" s="97"/>
      <c r="K11" s="120" t="s">
        <v>17</v>
      </c>
      <c r="L11" s="18" t="str">
        <f t="shared" si="6"/>
        <v/>
      </c>
      <c r="M11" s="113" t="str">
        <f>IF(K11="Choisir","",VLOOKUP(K11,'Codes comptables'!$A$3:$B$77,2,FALSE))</f>
        <v/>
      </c>
      <c r="N11" s="107">
        <f>'Codes comptables'!A11</f>
        <v>5420</v>
      </c>
      <c r="O11" s="115" t="str">
        <f>'Codes comptables'!B11</f>
        <v>Entretien et réparation automobile</v>
      </c>
      <c r="P11" s="106"/>
      <c r="Q11" s="108">
        <f>'Codes comptables'!A36</f>
        <v>5566</v>
      </c>
      <c r="R11" s="114" t="str">
        <f>'Codes comptables'!B36</f>
        <v>Dépenses PSÉS Coupe QC</v>
      </c>
      <c r="S11" s="106"/>
      <c r="T11" s="108">
        <f>'Codes comptables'!A61</f>
        <v>5757</v>
      </c>
      <c r="U11" s="114" t="str">
        <f>'Codes comptables'!B61</f>
        <v>ÉQC Camps-Transport</v>
      </c>
    </row>
    <row r="12" spans="1:21">
      <c r="A12" s="6">
        <f t="shared" si="0"/>
        <v>10</v>
      </c>
      <c r="B12" s="21"/>
      <c r="C12" s="75"/>
      <c r="D12" s="77"/>
      <c r="E12" s="72"/>
      <c r="F12" s="38">
        <f t="shared" si="4"/>
        <v>0</v>
      </c>
      <c r="G12" s="38">
        <f t="shared" si="5"/>
        <v>0</v>
      </c>
      <c r="H12" s="95"/>
      <c r="I12" s="92"/>
      <c r="J12" s="97"/>
      <c r="K12" s="120" t="s">
        <v>17</v>
      </c>
      <c r="L12" s="18" t="str">
        <f t="shared" si="6"/>
        <v/>
      </c>
      <c r="M12" s="113" t="str">
        <f>IF(K12="Choisir","",VLOOKUP(K12,'Codes comptables'!$A$3:$B$77,2,FALSE))</f>
        <v/>
      </c>
      <c r="N12" s="107">
        <f>'Codes comptables'!A12</f>
        <v>5425</v>
      </c>
      <c r="O12" s="115" t="str">
        <f>'Codes comptables'!B12</f>
        <v>Essence</v>
      </c>
      <c r="P12" s="106"/>
      <c r="Q12" s="108">
        <f>'Codes comptables'!A37</f>
        <v>5570</v>
      </c>
      <c r="R12" s="114" t="str">
        <f>'Codes comptables'!B37</f>
        <v>Jeux du Québec</v>
      </c>
      <c r="S12" s="106"/>
      <c r="T12" s="108">
        <f>'Codes comptables'!A62</f>
        <v>5758</v>
      </c>
      <c r="U12" s="114" t="str">
        <f>'Codes comptables'!B62</f>
        <v>ÉQC Camps-Hébergement</v>
      </c>
    </row>
    <row r="13" spans="1:21">
      <c r="A13" s="6">
        <f t="shared" si="0"/>
        <v>11</v>
      </c>
      <c r="B13" s="21"/>
      <c r="C13" s="75"/>
      <c r="D13" s="77"/>
      <c r="E13" s="72"/>
      <c r="F13" s="38">
        <f t="shared" si="4"/>
        <v>0</v>
      </c>
      <c r="G13" s="38">
        <f t="shared" si="5"/>
        <v>0</v>
      </c>
      <c r="H13" s="95"/>
      <c r="I13" s="92"/>
      <c r="J13" s="97"/>
      <c r="K13" s="120" t="s">
        <v>17</v>
      </c>
      <c r="L13" s="18" t="str">
        <f t="shared" si="6"/>
        <v/>
      </c>
      <c r="M13" s="113" t="str">
        <f>IF(K13="Choisir","",VLOOKUP(K13,'Codes comptables'!$A$3:$B$77,2,FALSE))</f>
        <v/>
      </c>
      <c r="N13" s="107">
        <f>'Codes comptables'!A13</f>
        <v>5445</v>
      </c>
      <c r="O13" s="115" t="str">
        <f>'Codes comptables'!B13</f>
        <v>Amélioration locative</v>
      </c>
      <c r="P13" s="106"/>
      <c r="Q13" s="108">
        <f>'Codes comptables'!A38</f>
        <v>5650</v>
      </c>
      <c r="R13" s="114" t="str">
        <f>'Codes comptables'!B38</f>
        <v>PSÉS Événements</v>
      </c>
      <c r="S13" s="106"/>
      <c r="T13" s="108">
        <f>'Codes comptables'!A63</f>
        <v>5759</v>
      </c>
      <c r="U13" s="114" t="str">
        <f>'Codes comptables'!B63</f>
        <v>ÉQC Camps-Repas</v>
      </c>
    </row>
    <row r="14" spans="1:21">
      <c r="A14" s="6">
        <f t="shared" si="0"/>
        <v>12</v>
      </c>
      <c r="B14" s="21"/>
      <c r="C14" s="75"/>
      <c r="D14" s="77"/>
      <c r="E14" s="72"/>
      <c r="F14" s="38">
        <f t="shared" si="4"/>
        <v>0</v>
      </c>
      <c r="G14" s="38">
        <f t="shared" si="5"/>
        <v>0</v>
      </c>
      <c r="H14" s="95"/>
      <c r="I14" s="92"/>
      <c r="J14" s="97"/>
      <c r="K14" s="120" t="s">
        <v>17</v>
      </c>
      <c r="L14" s="18" t="str">
        <f t="shared" si="6"/>
        <v/>
      </c>
      <c r="M14" s="113" t="str">
        <f>IF(K14="Choisir","",VLOOKUP(K14,'Codes comptables'!$A$3:$B$77,2,FALSE))</f>
        <v/>
      </c>
      <c r="N14" s="107">
        <f>'Codes comptables'!A14</f>
        <v>5465</v>
      </c>
      <c r="O14" s="115" t="str">
        <f>'Codes comptables'!B14</f>
        <v>Formation du personnel</v>
      </c>
      <c r="P14" s="106"/>
      <c r="Q14" s="108">
        <f>'Codes comptables'!A39</f>
        <v>5656</v>
      </c>
      <c r="R14" s="114" t="str">
        <f>'Codes comptables'!B39</f>
        <v>Services INS projets</v>
      </c>
      <c r="S14" s="106"/>
      <c r="T14" s="108">
        <f>'Codes comptables'!A64</f>
        <v>5760</v>
      </c>
      <c r="U14" s="114" t="str">
        <f>'Codes comptables'!B64</f>
        <v>PSDE Sél M JNr U23-Subv.Athl/Divers</v>
      </c>
    </row>
    <row r="15" spans="1:21">
      <c r="A15" s="6">
        <f t="shared" si="0"/>
        <v>13</v>
      </c>
      <c r="B15" s="21"/>
      <c r="C15" s="75"/>
      <c r="D15" s="77"/>
      <c r="E15" s="72"/>
      <c r="F15" s="38">
        <f t="shared" si="4"/>
        <v>0</v>
      </c>
      <c r="G15" s="38">
        <f t="shared" si="5"/>
        <v>0</v>
      </c>
      <c r="H15" s="95"/>
      <c r="I15" s="92"/>
      <c r="J15" s="97"/>
      <c r="K15" s="120" t="s">
        <v>17</v>
      </c>
      <c r="L15" s="18" t="str">
        <f t="shared" si="6"/>
        <v/>
      </c>
      <c r="M15" s="113" t="str">
        <f>IF(K15="Choisir","",VLOOKUP(K15,'Codes comptables'!$A$3:$B$77,2,FALSE))</f>
        <v/>
      </c>
      <c r="N15" s="107">
        <f>'Codes comptables'!A15</f>
        <v>5480</v>
      </c>
      <c r="O15" s="115" t="str">
        <f>'Codes comptables'!B15</f>
        <v>Papeterie et imprimés</v>
      </c>
      <c r="P15" s="106"/>
      <c r="Q15" s="108">
        <f>'Codes comptables'!A40</f>
        <v>5660</v>
      </c>
      <c r="R15" s="114" t="str">
        <f>'Codes comptables'!B40</f>
        <v>Soutien Projets spéciaux</v>
      </c>
      <c r="S15" s="106"/>
      <c r="T15" s="108">
        <f>'Codes comptables'!A65</f>
        <v>5761</v>
      </c>
      <c r="U15" s="114" t="str">
        <f>'Codes comptables'!B65</f>
        <v>PSDE Sél M JNr U23-Rémunération</v>
      </c>
    </row>
    <row r="16" spans="1:21">
      <c r="A16" s="6">
        <f t="shared" si="0"/>
        <v>14</v>
      </c>
      <c r="B16" s="21"/>
      <c r="C16" s="75"/>
      <c r="D16" s="77"/>
      <c r="E16" s="72"/>
      <c r="F16" s="38">
        <f t="shared" si="4"/>
        <v>0</v>
      </c>
      <c r="G16" s="38">
        <f t="shared" si="5"/>
        <v>0</v>
      </c>
      <c r="H16" s="95"/>
      <c r="I16" s="92"/>
      <c r="J16" s="97"/>
      <c r="K16" s="120" t="s">
        <v>17</v>
      </c>
      <c r="L16" s="18" t="str">
        <f t="shared" si="6"/>
        <v/>
      </c>
      <c r="M16" s="113" t="str">
        <f>IF(K16="Choisir","",VLOOKUP(K16,'Codes comptables'!$A$3:$B$77,2,FALSE))</f>
        <v/>
      </c>
      <c r="N16" s="107">
        <f>'Codes comptables'!A16</f>
        <v>5485</v>
      </c>
      <c r="O16" s="115" t="str">
        <f>'Codes comptables'!B16</f>
        <v>Fournitures générales</v>
      </c>
      <c r="P16" s="106"/>
      <c r="Q16" s="108">
        <f>'Codes comptables'!A41</f>
        <v>5665</v>
      </c>
      <c r="R16" s="114" t="str">
        <f>'Codes comptables'!B41</f>
        <v>Placements Sports Frais</v>
      </c>
      <c r="S16" s="106"/>
      <c r="T16" s="108">
        <f>'Codes comptables'!A66</f>
        <v>5762</v>
      </c>
      <c r="U16" s="114" t="str">
        <f>'Codes comptables'!B66</f>
        <v>PSDE Sél M JNr U23-Transport</v>
      </c>
    </row>
    <row r="17" spans="1:21">
      <c r="A17" s="6">
        <f t="shared" si="0"/>
        <v>15</v>
      </c>
      <c r="B17" s="21"/>
      <c r="C17" s="75"/>
      <c r="D17" s="77"/>
      <c r="E17" s="72"/>
      <c r="F17" s="38">
        <f t="shared" si="4"/>
        <v>0</v>
      </c>
      <c r="G17" s="38">
        <f t="shared" si="5"/>
        <v>0</v>
      </c>
      <c r="H17" s="95"/>
      <c r="I17" s="92"/>
      <c r="J17" s="97"/>
      <c r="K17" s="120" t="s">
        <v>17</v>
      </c>
      <c r="L17" s="18" t="str">
        <f t="shared" si="6"/>
        <v/>
      </c>
      <c r="M17" s="113" t="str">
        <f>IF(K17="Choisir","",VLOOKUP(K17,'Codes comptables'!$A$3:$B$77,2,FALSE))</f>
        <v/>
      </c>
      <c r="N17" s="107">
        <f>'Codes comptables'!A17</f>
        <v>5490</v>
      </c>
      <c r="O17" s="115" t="str">
        <f>'Codes comptables'!B17</f>
        <v>Télécommunications</v>
      </c>
      <c r="P17" s="106"/>
      <c r="Q17" s="108">
        <f>'Codes comptables'!A42</f>
        <v>5667</v>
      </c>
      <c r="R17" s="114" t="str">
        <f>'Codes comptables'!B42</f>
        <v>Fonds Sports QC Frais</v>
      </c>
      <c r="S17" s="106"/>
      <c r="T17" s="108">
        <f>'Codes comptables'!A67</f>
        <v>5763</v>
      </c>
      <c r="U17" s="114" t="str">
        <f>'Codes comptables'!B67</f>
        <v>PSDE Sél M JNr U23-Hébergement</v>
      </c>
    </row>
    <row r="18" spans="1:21">
      <c r="A18" s="6">
        <f t="shared" si="0"/>
        <v>16</v>
      </c>
      <c r="B18" s="21"/>
      <c r="C18" s="75"/>
      <c r="D18" s="77"/>
      <c r="E18" s="72"/>
      <c r="F18" s="38">
        <f t="shared" si="4"/>
        <v>0</v>
      </c>
      <c r="G18" s="38">
        <f t="shared" si="5"/>
        <v>0</v>
      </c>
      <c r="H18" s="95"/>
      <c r="I18" s="92"/>
      <c r="J18" s="97"/>
      <c r="K18" s="120" t="s">
        <v>17</v>
      </c>
      <c r="L18" s="18" t="str">
        <f t="shared" si="6"/>
        <v/>
      </c>
      <c r="M18" s="113" t="str">
        <f>IF(K18="Choisir","",VLOOKUP(K18,'Codes comptables'!$A$3:$B$77,2,FALSE))</f>
        <v/>
      </c>
      <c r="N18" s="107">
        <f>'Codes comptables'!A18</f>
        <v>5495</v>
      </c>
      <c r="O18" s="115" t="str">
        <f>'Codes comptables'!B18</f>
        <v>Frais divers</v>
      </c>
      <c r="P18" s="106"/>
      <c r="Q18" s="108">
        <f>'Codes comptables'!A43</f>
        <v>5715</v>
      </c>
      <c r="R18" s="114" t="str">
        <f>'Codes comptables'!B43</f>
        <v>Farteur Salaire et frais</v>
      </c>
      <c r="S18" s="106"/>
      <c r="T18" s="108">
        <f>'Codes comptables'!A68</f>
        <v>5764</v>
      </c>
      <c r="U18" s="114" t="str">
        <f>'Codes comptables'!B68</f>
        <v>PSDE Sél M JNr U23-Repas</v>
      </c>
    </row>
    <row r="19" spans="1:21">
      <c r="A19" s="6">
        <f t="shared" si="0"/>
        <v>17</v>
      </c>
      <c r="B19" s="21"/>
      <c r="C19" s="75"/>
      <c r="D19" s="77"/>
      <c r="E19" s="72"/>
      <c r="F19" s="38">
        <f t="shared" si="4"/>
        <v>0</v>
      </c>
      <c r="G19" s="38">
        <f t="shared" si="5"/>
        <v>0</v>
      </c>
      <c r="H19" s="95"/>
      <c r="I19" s="92"/>
      <c r="J19" s="97"/>
      <c r="K19" s="120" t="s">
        <v>17</v>
      </c>
      <c r="L19" s="18" t="str">
        <f t="shared" si="6"/>
        <v/>
      </c>
      <c r="M19" s="113" t="str">
        <f>IF(K19="Choisir","",VLOOKUP(K19,'Codes comptables'!$A$3:$B$77,2,FALSE))</f>
        <v/>
      </c>
      <c r="N19" s="107">
        <f>'Codes comptables'!A19</f>
        <v>5500</v>
      </c>
      <c r="O19" s="115" t="str">
        <f>'Codes comptables'!B19</f>
        <v>Frais postaux</v>
      </c>
      <c r="P19" s="106"/>
      <c r="Q19" s="108">
        <f>'Codes comptables'!A44</f>
        <v>5720</v>
      </c>
      <c r="R19" s="114" t="str">
        <f>'Codes comptables'!B44</f>
        <v>PSDE Perfectionnement  entraîneur</v>
      </c>
      <c r="S19" s="106"/>
      <c r="T19" s="108">
        <f>'Codes comptables'!A69</f>
        <v>5765</v>
      </c>
      <c r="U19" s="114" t="str">
        <f>'Codes comptables'!B69</f>
        <v>PSDE Champ.Cdn-Subv.Athl/Divers</v>
      </c>
    </row>
    <row r="20" spans="1:21">
      <c r="A20" s="6">
        <f t="shared" si="0"/>
        <v>18</v>
      </c>
      <c r="B20" s="21"/>
      <c r="C20" s="75"/>
      <c r="D20" s="77"/>
      <c r="E20" s="72"/>
      <c r="F20" s="38">
        <f t="shared" si="4"/>
        <v>0</v>
      </c>
      <c r="G20" s="38">
        <f t="shared" si="5"/>
        <v>0</v>
      </c>
      <c r="H20" s="95"/>
      <c r="I20" s="92"/>
      <c r="J20" s="97"/>
      <c r="K20" s="120" t="s">
        <v>17</v>
      </c>
      <c r="L20" s="18" t="str">
        <f t="shared" si="6"/>
        <v/>
      </c>
      <c r="M20" s="113" t="str">
        <f>IF(K20="Choisir","",VLOOKUP(K20,'Codes comptables'!$A$3:$B$77,2,FALSE))</f>
        <v/>
      </c>
      <c r="N20" s="107">
        <f>'Codes comptables'!A20</f>
        <v>5505</v>
      </c>
      <c r="O20" s="115" t="str">
        <f>'Codes comptables'!B20</f>
        <v>Frais informatiques</v>
      </c>
      <c r="P20" s="106"/>
      <c r="Q20" s="108">
        <f>'Codes comptables'!A45</f>
        <v>5725</v>
      </c>
      <c r="R20" s="114" t="str">
        <f>'Codes comptables'!B45</f>
        <v>PSDE Perfectionnement officiels</v>
      </c>
      <c r="S20" s="106"/>
      <c r="T20" s="108">
        <f>'Codes comptables'!A70</f>
        <v>5766</v>
      </c>
      <c r="U20" s="114" t="str">
        <f>'Codes comptables'!B70</f>
        <v>PSDE Champ.Cdn-Rémunération</v>
      </c>
    </row>
    <row r="21" spans="1:21">
      <c r="A21" s="6">
        <f t="shared" si="0"/>
        <v>19</v>
      </c>
      <c r="B21" s="21"/>
      <c r="C21" s="75"/>
      <c r="D21" s="77"/>
      <c r="E21" s="72"/>
      <c r="F21" s="38">
        <f t="shared" si="4"/>
        <v>0</v>
      </c>
      <c r="G21" s="38">
        <f t="shared" si="5"/>
        <v>0</v>
      </c>
      <c r="H21" s="95"/>
      <c r="I21" s="92"/>
      <c r="J21" s="97"/>
      <c r="K21" s="120" t="s">
        <v>17</v>
      </c>
      <c r="L21" s="18" t="str">
        <f t="shared" si="6"/>
        <v/>
      </c>
      <c r="M21" s="113" t="str">
        <f>IF(K21="Choisir","",VLOOKUP(K21,'Codes comptables'!$A$3:$B$77,2,FALSE))</f>
        <v/>
      </c>
      <c r="N21" s="107">
        <f>'Codes comptables'!A21</f>
        <v>5510</v>
      </c>
      <c r="O21" s="115" t="str">
        <f>'Codes comptables'!B21</f>
        <v>Frais d'adhésion en ligne</v>
      </c>
      <c r="P21" s="106"/>
      <c r="Q21" s="108">
        <f>'Codes comptables'!A46</f>
        <v>5730</v>
      </c>
      <c r="R21" s="114" t="str">
        <f>'Codes comptables'!B46</f>
        <v>PSDE Jeux Cda-Subv.Athl/Divers</v>
      </c>
      <c r="S21" s="106"/>
      <c r="T21" s="108">
        <f>'Codes comptables'!A71</f>
        <v>5767</v>
      </c>
      <c r="U21" s="114" t="str">
        <f>'Codes comptables'!B71</f>
        <v>PSDE Champ.Cdn-Transport</v>
      </c>
    </row>
    <row r="22" spans="1:21">
      <c r="A22" s="6">
        <f t="shared" si="0"/>
        <v>20</v>
      </c>
      <c r="B22" s="21"/>
      <c r="C22" s="75"/>
      <c r="D22" s="77"/>
      <c r="E22" s="72"/>
      <c r="F22" s="38">
        <f t="shared" si="4"/>
        <v>0</v>
      </c>
      <c r="G22" s="38">
        <f t="shared" si="5"/>
        <v>0</v>
      </c>
      <c r="H22" s="95"/>
      <c r="I22" s="92"/>
      <c r="J22" s="97"/>
      <c r="K22" s="120" t="s">
        <v>17</v>
      </c>
      <c r="L22" s="18" t="str">
        <f t="shared" si="6"/>
        <v/>
      </c>
      <c r="M22" s="113" t="str">
        <f>IF(K22="Choisir","",VLOOKUP(K22,'Codes comptables'!$A$3:$B$77,2,FALSE))</f>
        <v/>
      </c>
      <c r="N22" s="107">
        <f>'Codes comptables'!A22</f>
        <v>5515</v>
      </c>
      <c r="O22" s="115" t="str">
        <f>'Codes comptables'!B22</f>
        <v>Publicité et promotion</v>
      </c>
      <c r="P22" s="106"/>
      <c r="Q22" s="108">
        <f>'Codes comptables'!A47</f>
        <v>5731</v>
      </c>
      <c r="R22" s="114" t="str">
        <f>'Codes comptables'!B47</f>
        <v>PSDE Jeux Cda-Rémunération</v>
      </c>
      <c r="S22" s="106"/>
      <c r="T22" s="108">
        <f>'Codes comptables'!A72</f>
        <v>5768</v>
      </c>
      <c r="U22" s="114" t="str">
        <f>'Codes comptables'!B72</f>
        <v>PSDE Champ.Cdn-Hébergement</v>
      </c>
    </row>
    <row r="23" spans="1:21">
      <c r="A23" s="6">
        <f t="shared" si="0"/>
        <v>21</v>
      </c>
      <c r="B23" s="21"/>
      <c r="C23" s="75"/>
      <c r="D23" s="77"/>
      <c r="E23" s="72"/>
      <c r="F23" s="38">
        <f t="shared" si="4"/>
        <v>0</v>
      </c>
      <c r="G23" s="38">
        <f t="shared" si="5"/>
        <v>0</v>
      </c>
      <c r="H23" s="95"/>
      <c r="I23" s="92"/>
      <c r="J23" s="97"/>
      <c r="K23" s="120" t="s">
        <v>17</v>
      </c>
      <c r="L23" s="18" t="str">
        <f t="shared" si="6"/>
        <v/>
      </c>
      <c r="M23" s="113" t="str">
        <f>IF(K23="Choisir","",VLOOKUP(K23,'Codes comptables'!$A$3:$B$77,2,FALSE))</f>
        <v/>
      </c>
      <c r="N23" s="107">
        <f>'Codes comptables'!A23</f>
        <v>5520</v>
      </c>
      <c r="O23" s="115" t="str">
        <f>'Codes comptables'!B23</f>
        <v>Frais de représentation</v>
      </c>
      <c r="P23" s="106"/>
      <c r="Q23" s="108">
        <f>'Codes comptables'!A48</f>
        <v>5732</v>
      </c>
      <c r="R23" s="114" t="str">
        <f>'Codes comptables'!B48</f>
        <v>PSDE Jeux Cda-Transport</v>
      </c>
      <c r="S23" s="106"/>
      <c r="T23" s="108">
        <f>'Codes comptables'!A73</f>
        <v>5769</v>
      </c>
      <c r="U23" s="114" t="str">
        <f>'Codes comptables'!B73</f>
        <v>PSDE Champ.Cdn-Repas</v>
      </c>
    </row>
    <row r="24" spans="1:21">
      <c r="A24" s="6">
        <f t="shared" si="0"/>
        <v>22</v>
      </c>
      <c r="B24" s="21"/>
      <c r="C24" s="75"/>
      <c r="D24" s="77"/>
      <c r="E24" s="72"/>
      <c r="F24" s="38">
        <f t="shared" si="4"/>
        <v>0</v>
      </c>
      <c r="G24" s="38">
        <f t="shared" si="5"/>
        <v>0</v>
      </c>
      <c r="H24" s="95"/>
      <c r="I24" s="92"/>
      <c r="J24" s="97"/>
      <c r="K24" s="120" t="s">
        <v>17</v>
      </c>
      <c r="L24" s="18" t="str">
        <f t="shared" si="6"/>
        <v/>
      </c>
      <c r="M24" s="113" t="str">
        <f>IF(K24="Choisir","",VLOOKUP(K24,'Codes comptables'!$A$3:$B$77,2,FALSE))</f>
        <v/>
      </c>
      <c r="N24" s="107">
        <f>'Codes comptables'!A24</f>
        <v>5525</v>
      </c>
      <c r="O24" s="115" t="str">
        <f>'Codes comptables'!B24</f>
        <v>Frais déplacement comités, employés</v>
      </c>
      <c r="P24" s="106"/>
      <c r="Q24" s="108">
        <f>'Codes comptables'!A49</f>
        <v>5733</v>
      </c>
      <c r="R24" s="114" t="str">
        <f>'Codes comptables'!B49</f>
        <v>PSDE Jeux Cda-Hébergement</v>
      </c>
      <c r="S24" s="106"/>
      <c r="T24" s="108">
        <f>'Codes comptables'!A74</f>
        <v>5770</v>
      </c>
      <c r="U24" s="114" t="str">
        <f>'Codes comptables'!B74</f>
        <v>Équipements, vêtements et soutien</v>
      </c>
    </row>
    <row r="25" spans="1:21">
      <c r="A25" s="6">
        <f t="shared" si="0"/>
        <v>23</v>
      </c>
      <c r="B25" s="21"/>
      <c r="C25" s="75"/>
      <c r="D25" s="77"/>
      <c r="E25" s="72"/>
      <c r="F25" s="38">
        <f t="shared" ref="F25:F34" si="7">ROUND(D25-(D25/(1+0.05+0.09975)),2)-ROUND((D25/(1+0.05+0.09975)*0.09975),2)</f>
        <v>0</v>
      </c>
      <c r="G25" s="38">
        <f t="shared" ref="G25:G34" si="8">ROUND(D25-(D25/(1+0.05+0.09975)),2)-ROUND((D25/(1+0.05+0.09975)*0.05),2)</f>
        <v>0</v>
      </c>
      <c r="H25" s="95"/>
      <c r="I25" s="92"/>
      <c r="J25" s="97"/>
      <c r="K25" s="120" t="s">
        <v>17</v>
      </c>
      <c r="L25" s="18" t="str">
        <f t="shared" ref="L25:L34" si="9">IF(D25=0,"",IF(I25+J25=D25+E25,"OK","Visa?"))</f>
        <v/>
      </c>
      <c r="M25" s="113" t="str">
        <f>IF(K25="Choisir","",VLOOKUP(K25,'Codes comptables'!$A$3:$B$77,2,FALSE))</f>
        <v/>
      </c>
      <c r="N25" s="107">
        <f>'Codes comptables'!A25</f>
        <v>5530</v>
      </c>
      <c r="O25" s="115" t="str">
        <f>'Codes comptables'!B25</f>
        <v>Réunions CA et AGA</v>
      </c>
      <c r="P25" s="106"/>
      <c r="Q25" s="108">
        <f>'Codes comptables'!A50</f>
        <v>5734</v>
      </c>
      <c r="R25" s="114" t="str">
        <f>'Codes comptables'!B50</f>
        <v>PSDE Jeux Cda-Repas</v>
      </c>
      <c r="S25" s="106"/>
      <c r="T25" s="108">
        <f>'Codes comptables'!A75</f>
        <v>5775</v>
      </c>
      <c r="U25" s="114" t="str">
        <f>'Codes comptables'!B75</f>
        <v>INS Services complémentaires</v>
      </c>
    </row>
    <row r="26" spans="1:21">
      <c r="A26" s="6">
        <f t="shared" si="0"/>
        <v>24</v>
      </c>
      <c r="B26" s="21"/>
      <c r="C26" s="75"/>
      <c r="D26" s="77"/>
      <c r="E26" s="72"/>
      <c r="F26" s="38">
        <f t="shared" si="7"/>
        <v>0</v>
      </c>
      <c r="G26" s="38">
        <f t="shared" si="8"/>
        <v>0</v>
      </c>
      <c r="H26" s="95"/>
      <c r="I26" s="92"/>
      <c r="J26" s="97"/>
      <c r="K26" s="120" t="s">
        <v>17</v>
      </c>
      <c r="L26" s="18" t="str">
        <f t="shared" si="9"/>
        <v/>
      </c>
      <c r="M26" s="113" t="str">
        <f>IF(K26="Choisir","",VLOOKUP(K26,'Codes comptables'!$A$3:$B$77,2,FALSE))</f>
        <v/>
      </c>
      <c r="N26" s="107">
        <f>'Codes comptables'!A26</f>
        <v>5535</v>
      </c>
      <c r="O26" s="115" t="str">
        <f>'Codes comptables'!B26</f>
        <v>Dépenses formation PNCE</v>
      </c>
      <c r="P26" s="106"/>
      <c r="Q26" s="108">
        <f>'Codes comptables'!A51</f>
        <v>5735</v>
      </c>
      <c r="R26" s="114" t="str">
        <f>'Codes comptables'!B51</f>
        <v>PSÉSI Coupe du monde</v>
      </c>
      <c r="S26" s="106"/>
      <c r="T26" s="108">
        <f>'Codes comptables'!A76</f>
        <v>5776</v>
      </c>
      <c r="U26" s="114" t="str">
        <f>'Codes comptables'!B76</f>
        <v>Courses Apport international</v>
      </c>
    </row>
    <row r="27" spans="1:21">
      <c r="A27" s="6">
        <f t="shared" si="0"/>
        <v>25</v>
      </c>
      <c r="B27" s="21"/>
      <c r="C27" s="75"/>
      <c r="D27" s="77"/>
      <c r="E27" s="72"/>
      <c r="F27" s="38">
        <f t="shared" si="7"/>
        <v>0</v>
      </c>
      <c r="G27" s="38">
        <f t="shared" si="8"/>
        <v>0</v>
      </c>
      <c r="H27" s="95"/>
      <c r="I27" s="92"/>
      <c r="J27" s="97"/>
      <c r="K27" s="120" t="s">
        <v>17</v>
      </c>
      <c r="L27" s="18" t="str">
        <f t="shared" si="9"/>
        <v/>
      </c>
      <c r="M27" s="113" t="str">
        <f>IF(K27="Choisir","",VLOOKUP(K27,'Codes comptables'!$A$3:$B$77,2,FALSE))</f>
        <v/>
      </c>
      <c r="N27" s="107">
        <f>'Codes comptables'!A27</f>
        <v>5540</v>
      </c>
      <c r="O27" s="115" t="str">
        <f>'Codes comptables'!B27</f>
        <v>Dépenses formation officiels</v>
      </c>
      <c r="P27" s="106"/>
      <c r="Q27" s="108">
        <f>'Codes comptables'!A52</f>
        <v>5740</v>
      </c>
      <c r="R27" s="114" t="str">
        <f>'Codes comptables'!B52</f>
        <v>PSDE Jeux Cda paranordique</v>
      </c>
      <c r="S27" s="106"/>
      <c r="T27" s="108">
        <f>'Codes comptables'!A77</f>
        <v>5780</v>
      </c>
      <c r="U27" s="114" t="str">
        <f>'Codes comptables'!B77</f>
        <v>ÉQC Frais divers</v>
      </c>
    </row>
    <row r="28" spans="1:21">
      <c r="A28" s="6">
        <f t="shared" si="0"/>
        <v>26</v>
      </c>
      <c r="B28" s="21"/>
      <c r="C28" s="75"/>
      <c r="D28" s="77"/>
      <c r="E28" s="72"/>
      <c r="F28" s="38">
        <f t="shared" si="7"/>
        <v>0</v>
      </c>
      <c r="G28" s="38">
        <f t="shared" si="8"/>
        <v>0</v>
      </c>
      <c r="H28" s="95"/>
      <c r="I28" s="92"/>
      <c r="J28" s="97"/>
      <c r="K28" s="120" t="s">
        <v>17</v>
      </c>
      <c r="L28" s="18" t="str">
        <f t="shared" si="9"/>
        <v/>
      </c>
      <c r="M28" s="113" t="str">
        <f>IF(K28="Choisir","",VLOOKUP(K28,'Codes comptables'!$A$3:$B$77,2,FALSE))</f>
        <v/>
      </c>
      <c r="N28"/>
    </row>
    <row r="29" spans="1:21">
      <c r="A29" s="6">
        <f t="shared" si="0"/>
        <v>27</v>
      </c>
      <c r="B29" s="21"/>
      <c r="C29" s="75"/>
      <c r="D29" s="77"/>
      <c r="E29" s="72"/>
      <c r="F29" s="38">
        <f t="shared" si="7"/>
        <v>0</v>
      </c>
      <c r="G29" s="38">
        <f t="shared" si="8"/>
        <v>0</v>
      </c>
      <c r="H29" s="95"/>
      <c r="I29" s="92"/>
      <c r="J29" s="97"/>
      <c r="K29" s="120" t="s">
        <v>17</v>
      </c>
      <c r="L29" s="18" t="str">
        <f t="shared" si="9"/>
        <v/>
      </c>
      <c r="M29" s="113" t="str">
        <f>IF(K29="Choisir","",VLOOKUP(K29,'Codes comptables'!$A$3:$B$77,2,FALSE))</f>
        <v/>
      </c>
      <c r="N29"/>
    </row>
    <row r="30" spans="1:21">
      <c r="A30" s="6">
        <f t="shared" si="0"/>
        <v>28</v>
      </c>
      <c r="B30" s="21"/>
      <c r="C30" s="75"/>
      <c r="D30" s="77"/>
      <c r="E30" s="72"/>
      <c r="F30" s="38">
        <f t="shared" si="7"/>
        <v>0</v>
      </c>
      <c r="G30" s="38">
        <f t="shared" si="8"/>
        <v>0</v>
      </c>
      <c r="H30" s="95"/>
      <c r="I30" s="92"/>
      <c r="J30" s="97"/>
      <c r="K30" s="120" t="s">
        <v>17</v>
      </c>
      <c r="L30" s="18" t="str">
        <f t="shared" si="9"/>
        <v/>
      </c>
      <c r="M30" s="113" t="str">
        <f>IF(K30="Choisir","",VLOOKUP(K30,'Codes comptables'!$A$3:$B$77,2,FALSE))</f>
        <v/>
      </c>
      <c r="N30"/>
    </row>
    <row r="31" spans="1:21">
      <c r="A31" s="6">
        <f t="shared" si="0"/>
        <v>29</v>
      </c>
      <c r="B31" s="138"/>
      <c r="C31" s="13"/>
      <c r="D31" s="139"/>
      <c r="E31" s="140"/>
      <c r="F31" s="38">
        <f t="shared" si="7"/>
        <v>0</v>
      </c>
      <c r="G31" s="38">
        <f t="shared" si="8"/>
        <v>0</v>
      </c>
      <c r="H31" s="38"/>
      <c r="I31" s="139"/>
      <c r="J31" s="140"/>
      <c r="K31" s="141" t="s">
        <v>17</v>
      </c>
      <c r="L31" s="18" t="str">
        <f t="shared" si="9"/>
        <v/>
      </c>
      <c r="M31" s="113" t="str">
        <f>IF(K31="Choisir","",VLOOKUP(K31,'Codes comptables'!$A$3:$B$77,2,FALSE))</f>
        <v/>
      </c>
      <c r="N31"/>
    </row>
    <row r="32" spans="1:21" ht="15.75" thickBot="1">
      <c r="A32"/>
      <c r="B32" t="str">
        <f>B1</f>
        <v>Employé</v>
      </c>
      <c r="C32" s="67">
        <f>C1</f>
        <v>0</v>
      </c>
      <c r="D32" t="s">
        <v>18</v>
      </c>
      <c r="E32"/>
      <c r="F32"/>
      <c r="G32"/>
      <c r="H32"/>
      <c r="I32"/>
      <c r="J32"/>
      <c r="K32"/>
      <c r="L32"/>
      <c r="M32" s="113"/>
      <c r="N32"/>
    </row>
    <row r="33" spans="1:15" ht="16.5" thickTop="1" thickBot="1">
      <c r="A33"/>
      <c r="B33" s="5" t="s">
        <v>3</v>
      </c>
      <c r="C33" s="73" t="s">
        <v>4</v>
      </c>
      <c r="D33" s="76" t="s">
        <v>5</v>
      </c>
      <c r="E33" s="71" t="s">
        <v>6</v>
      </c>
      <c r="F33" s="10" t="s">
        <v>7</v>
      </c>
      <c r="G33" s="10" t="s">
        <v>8</v>
      </c>
      <c r="H33" s="10" t="s">
        <v>9</v>
      </c>
      <c r="I33" s="91" t="s">
        <v>10</v>
      </c>
      <c r="J33" s="98" t="s">
        <v>11</v>
      </c>
      <c r="K33" s="71" t="s">
        <v>12</v>
      </c>
      <c r="L33"/>
      <c r="M33" s="113"/>
      <c r="N33"/>
    </row>
    <row r="34" spans="1:15" ht="15.75" thickTop="1">
      <c r="A34" s="6">
        <f>A31+1</f>
        <v>30</v>
      </c>
      <c r="B34" s="138"/>
      <c r="C34" s="75"/>
      <c r="D34" s="77"/>
      <c r="E34" s="72"/>
      <c r="F34" s="38">
        <f t="shared" si="7"/>
        <v>0</v>
      </c>
      <c r="G34" s="38">
        <f t="shared" si="8"/>
        <v>0</v>
      </c>
      <c r="H34" s="38"/>
      <c r="I34" s="142"/>
      <c r="J34" s="97"/>
      <c r="K34" s="143" t="s">
        <v>17</v>
      </c>
      <c r="L34" s="18" t="str">
        <f t="shared" si="9"/>
        <v/>
      </c>
      <c r="M34" s="113" t="str">
        <f>IF(K34="Choisir","",VLOOKUP(K34,'Codes comptables'!$A$3:$B$77,2,FALSE))</f>
        <v/>
      </c>
      <c r="N34"/>
    </row>
    <row r="35" spans="1:15">
      <c r="A35" s="6">
        <f>A34+1</f>
        <v>31</v>
      </c>
      <c r="B35" s="21"/>
      <c r="C35" s="75"/>
      <c r="D35" s="77"/>
      <c r="E35" s="72"/>
      <c r="F35" s="38">
        <f t="shared" ref="F35" si="10">ROUND(D35-(D35/(1+0.05+0.09975)),2)-ROUND((D35/(1+0.05+0.09975)*0.09975),2)</f>
        <v>0</v>
      </c>
      <c r="G35" s="38">
        <f t="shared" ref="G35" si="11">ROUND(D35-(D35/(1+0.05+0.09975)),2)-ROUND((D35/(1+0.05+0.09975)*0.05),2)</f>
        <v>0</v>
      </c>
      <c r="H35" s="95"/>
      <c r="I35" s="92"/>
      <c r="J35" s="97"/>
      <c r="K35" s="120" t="s">
        <v>17</v>
      </c>
      <c r="L35" s="18" t="str">
        <f t="shared" ref="L35" si="12">IF(D35=0,"",IF(I35+J35=D35+E35,"OK","Visa?"))</f>
        <v/>
      </c>
      <c r="M35" s="113" t="str">
        <f>IF(K35="Choisir","",VLOOKUP(K35,'Codes comptables'!$A$3:$B$77,2,FALSE))</f>
        <v/>
      </c>
      <c r="N35"/>
    </row>
    <row r="36" spans="1:15">
      <c r="A36" s="6">
        <f t="shared" si="0"/>
        <v>32</v>
      </c>
      <c r="B36" s="21"/>
      <c r="C36" s="75"/>
      <c r="D36" s="77"/>
      <c r="E36" s="72"/>
      <c r="F36" s="38">
        <f t="shared" si="1"/>
        <v>0</v>
      </c>
      <c r="G36" s="38">
        <f t="shared" si="2"/>
        <v>0</v>
      </c>
      <c r="H36" s="95"/>
      <c r="I36" s="92"/>
      <c r="J36" s="97"/>
      <c r="K36" s="120" t="s">
        <v>17</v>
      </c>
      <c r="L36" s="18" t="str">
        <f t="shared" si="3"/>
        <v/>
      </c>
      <c r="M36" s="113" t="str">
        <f>IF(K36="Choisir","",VLOOKUP(K36,'Codes comptables'!$A$3:$B$77,2,FALSE))</f>
        <v/>
      </c>
      <c r="N36"/>
    </row>
    <row r="37" spans="1:15">
      <c r="A37" s="6">
        <f t="shared" si="0"/>
        <v>33</v>
      </c>
      <c r="B37" s="21"/>
      <c r="C37" s="75"/>
      <c r="D37" s="77"/>
      <c r="E37" s="72"/>
      <c r="F37" s="38">
        <f t="shared" si="1"/>
        <v>0</v>
      </c>
      <c r="G37" s="38">
        <f t="shared" si="2"/>
        <v>0</v>
      </c>
      <c r="H37" s="95"/>
      <c r="I37" s="92"/>
      <c r="J37" s="97"/>
      <c r="K37" s="120" t="s">
        <v>17</v>
      </c>
      <c r="L37" s="18" t="str">
        <f t="shared" si="3"/>
        <v/>
      </c>
      <c r="M37" s="113" t="str">
        <f>IF(K37="Choisir","",VLOOKUP(K37,'Codes comptables'!$A$3:$B$77,2,FALSE))</f>
        <v/>
      </c>
      <c r="N37"/>
    </row>
    <row r="38" spans="1:15">
      <c r="A38" s="6">
        <f t="shared" si="0"/>
        <v>34</v>
      </c>
      <c r="B38" s="21"/>
      <c r="C38" s="75"/>
      <c r="D38" s="77"/>
      <c r="E38" s="72"/>
      <c r="F38" s="38">
        <f t="shared" si="1"/>
        <v>0</v>
      </c>
      <c r="G38" s="38">
        <f t="shared" si="2"/>
        <v>0</v>
      </c>
      <c r="H38" s="95"/>
      <c r="I38" s="92"/>
      <c r="J38" s="97"/>
      <c r="K38" s="120" t="s">
        <v>17</v>
      </c>
      <c r="L38" s="18" t="str">
        <f t="shared" si="3"/>
        <v/>
      </c>
      <c r="M38" s="113" t="str">
        <f>IF(K38="Choisir","",VLOOKUP(K38,'Codes comptables'!$A$3:$B$77,2,FALSE))</f>
        <v/>
      </c>
      <c r="N38"/>
    </row>
    <row r="39" spans="1:15">
      <c r="A39" s="6">
        <f t="shared" si="0"/>
        <v>35</v>
      </c>
      <c r="B39" s="21"/>
      <c r="C39" s="75"/>
      <c r="D39" s="77"/>
      <c r="E39" s="72"/>
      <c r="F39" s="38">
        <f t="shared" si="1"/>
        <v>0</v>
      </c>
      <c r="G39" s="38">
        <f t="shared" si="2"/>
        <v>0</v>
      </c>
      <c r="H39" s="95"/>
      <c r="I39" s="92"/>
      <c r="J39" s="97"/>
      <c r="K39" s="120" t="s">
        <v>17</v>
      </c>
      <c r="L39" s="18" t="str">
        <f t="shared" si="3"/>
        <v/>
      </c>
      <c r="M39" s="113" t="str">
        <f>IF(K39="Choisir","",VLOOKUP(K39,'Codes comptables'!$A$3:$B$77,2,FALSE))</f>
        <v/>
      </c>
      <c r="N39"/>
    </row>
    <row r="40" spans="1:15">
      <c r="A40" s="6">
        <f t="shared" si="0"/>
        <v>36</v>
      </c>
      <c r="B40" s="21"/>
      <c r="C40" s="75"/>
      <c r="D40" s="77"/>
      <c r="E40" s="72"/>
      <c r="F40" s="38">
        <f t="shared" si="1"/>
        <v>0</v>
      </c>
      <c r="G40" s="38">
        <f t="shared" si="2"/>
        <v>0</v>
      </c>
      <c r="H40" s="95"/>
      <c r="I40" s="92"/>
      <c r="J40" s="97"/>
      <c r="K40" s="120" t="s">
        <v>17</v>
      </c>
      <c r="L40" s="18" t="str">
        <f t="shared" si="3"/>
        <v/>
      </c>
      <c r="M40" s="113" t="str">
        <f>IF(K40="Choisir","",VLOOKUP(K40,'Codes comptables'!$A$3:$B$77,2,FALSE))</f>
        <v/>
      </c>
      <c r="N40"/>
    </row>
    <row r="41" spans="1:15">
      <c r="A41" s="6">
        <f t="shared" si="0"/>
        <v>37</v>
      </c>
      <c r="B41" s="21"/>
      <c r="C41" s="75"/>
      <c r="D41" s="77"/>
      <c r="E41" s="72"/>
      <c r="F41" s="38">
        <f t="shared" si="1"/>
        <v>0</v>
      </c>
      <c r="G41" s="38">
        <f t="shared" si="2"/>
        <v>0</v>
      </c>
      <c r="H41" s="95"/>
      <c r="I41" s="92"/>
      <c r="J41" s="97"/>
      <c r="K41" s="120" t="s">
        <v>17</v>
      </c>
      <c r="L41" s="18" t="str">
        <f t="shared" si="3"/>
        <v/>
      </c>
      <c r="M41" s="113" t="str">
        <f>IF(K41="Choisir","",VLOOKUP(K41,'Codes comptables'!$A$3:$B$77,2,FALSE))</f>
        <v/>
      </c>
      <c r="N41"/>
    </row>
    <row r="42" spans="1:15">
      <c r="A42" s="6">
        <f t="shared" si="0"/>
        <v>38</v>
      </c>
      <c r="B42" s="21"/>
      <c r="C42" s="75"/>
      <c r="D42" s="77"/>
      <c r="E42" s="72"/>
      <c r="F42" s="38">
        <f t="shared" si="1"/>
        <v>0</v>
      </c>
      <c r="G42" s="38">
        <f t="shared" si="2"/>
        <v>0</v>
      </c>
      <c r="H42" s="95"/>
      <c r="I42" s="92"/>
      <c r="J42" s="97"/>
      <c r="K42" s="120" t="s">
        <v>17</v>
      </c>
      <c r="L42" s="18" t="str">
        <f t="shared" si="3"/>
        <v/>
      </c>
      <c r="M42" s="113" t="str">
        <f>IF(K42="Choisir","",VLOOKUP(K42,'Codes comptables'!$A$3:$B$77,2,FALSE))</f>
        <v/>
      </c>
      <c r="N42"/>
    </row>
    <row r="43" spans="1:15">
      <c r="A43" s="6">
        <f t="shared" si="0"/>
        <v>39</v>
      </c>
      <c r="B43" s="21"/>
      <c r="C43" s="75"/>
      <c r="D43" s="77"/>
      <c r="E43" s="72"/>
      <c r="F43" s="38">
        <f t="shared" si="1"/>
        <v>0</v>
      </c>
      <c r="G43" s="38">
        <f t="shared" si="2"/>
        <v>0</v>
      </c>
      <c r="H43" s="95"/>
      <c r="I43" s="92"/>
      <c r="J43" s="97"/>
      <c r="K43" s="120" t="s">
        <v>17</v>
      </c>
      <c r="L43" s="18" t="str">
        <f t="shared" si="3"/>
        <v/>
      </c>
      <c r="M43" s="113" t="str">
        <f>IF(K43="Choisir","",VLOOKUP(K43,'Codes comptables'!$A$3:$B$77,2,FALSE))</f>
        <v/>
      </c>
      <c r="N43"/>
    </row>
    <row r="44" spans="1:15" ht="15.75" thickBot="1">
      <c r="A44" s="6">
        <f>A43+1</f>
        <v>40</v>
      </c>
      <c r="B44" s="21"/>
      <c r="C44" s="75"/>
      <c r="D44" s="77"/>
      <c r="E44" s="72"/>
      <c r="F44" s="38">
        <f t="shared" si="1"/>
        <v>0</v>
      </c>
      <c r="G44" s="38">
        <f t="shared" si="2"/>
        <v>0</v>
      </c>
      <c r="H44" s="95"/>
      <c r="I44" s="93"/>
      <c r="J44" s="97"/>
      <c r="K44" s="120" t="s">
        <v>17</v>
      </c>
      <c r="L44" s="18" t="str">
        <f t="shared" si="3"/>
        <v/>
      </c>
      <c r="M44" s="113" t="str">
        <f>IF(K44="Choisir","",VLOOKUP(K44,'Codes comptables'!$A$3:$B$77,2,FALSE))</f>
        <v/>
      </c>
      <c r="N44"/>
    </row>
    <row r="45" spans="1:15" ht="15.75" thickBot="1">
      <c r="A45" s="6"/>
      <c r="B45" s="6"/>
      <c r="C45" s="70"/>
      <c r="D45" s="69">
        <f t="shared" ref="D45:J45" si="13">SUM(D3:D44)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5">
        <f t="shared" si="13"/>
        <v>0</v>
      </c>
      <c r="I45" s="26">
        <f t="shared" si="13"/>
        <v>0</v>
      </c>
      <c r="J45" s="80">
        <f t="shared" si="13"/>
        <v>0</v>
      </c>
      <c r="K45" s="79"/>
      <c r="L45" s="78"/>
      <c r="M45" s="78"/>
      <c r="N45" s="135" t="s">
        <v>2</v>
      </c>
      <c r="O45" s="135"/>
    </row>
    <row r="46" spans="1:15" ht="6.75" customHeight="1">
      <c r="A46"/>
      <c r="B46"/>
      <c r="E46"/>
      <c r="F46"/>
      <c r="G46"/>
      <c r="H46"/>
      <c r="I46"/>
      <c r="J46"/>
      <c r="K46" s="2"/>
      <c r="L46"/>
      <c r="M46" s="11"/>
      <c r="N46" s="124"/>
      <c r="O46" s="125"/>
    </row>
    <row r="47" spans="1:15" ht="15.75" thickBot="1">
      <c r="A47" s="6"/>
      <c r="B47" s="32" t="s">
        <v>19</v>
      </c>
      <c r="C47" s="31"/>
      <c r="E47"/>
      <c r="G47" s="11" t="s">
        <v>20</v>
      </c>
      <c r="H47"/>
      <c r="I47"/>
      <c r="J47"/>
      <c r="K47"/>
      <c r="L47" s="19"/>
      <c r="M47" s="19"/>
      <c r="N47" s="126">
        <v>5305</v>
      </c>
      <c r="O47" s="127" t="s">
        <v>21</v>
      </c>
    </row>
    <row r="48" spans="1:15" ht="16.5" customHeight="1" thickTop="1" thickBot="1">
      <c r="A48" s="6"/>
      <c r="B48" s="5" t="s">
        <v>3</v>
      </c>
      <c r="C48" s="4" t="s">
        <v>22</v>
      </c>
      <c r="D48" s="5" t="s">
        <v>23</v>
      </c>
      <c r="E48" s="11" t="s">
        <v>12</v>
      </c>
      <c r="F48"/>
      <c r="G48" s="122">
        <f>C1</f>
        <v>0</v>
      </c>
      <c r="H48" s="156">
        <f>C1</f>
        <v>0</v>
      </c>
      <c r="I48" s="157"/>
      <c r="J48" s="157"/>
      <c r="K48" s="158"/>
      <c r="L48" s="19"/>
      <c r="M48" s="109" t="s">
        <v>14</v>
      </c>
      <c r="N48" s="126">
        <v>5310</v>
      </c>
      <c r="O48" s="127" t="s">
        <v>24</v>
      </c>
    </row>
    <row r="49" spans="1:15" ht="15.75" thickTop="1">
      <c r="A49" s="6">
        <v>1</v>
      </c>
      <c r="B49" s="99"/>
      <c r="C49" s="13"/>
      <c r="D49" s="33"/>
      <c r="E49" s="121" t="s">
        <v>17</v>
      </c>
      <c r="F49"/>
      <c r="G49" s="159" t="s">
        <v>25</v>
      </c>
      <c r="H49" s="162"/>
      <c r="I49" s="163"/>
      <c r="J49" s="163"/>
      <c r="K49" s="164"/>
      <c r="L49" s="19"/>
      <c r="M49" s="123" t="str">
        <f>IF(E49="Choisir","",VLOOKUP(E49,'Codes comptables'!$A$80:$B$85,2,))</f>
        <v/>
      </c>
      <c r="N49" s="126">
        <v>5315</v>
      </c>
      <c r="O49" s="127" t="s">
        <v>26</v>
      </c>
    </row>
    <row r="50" spans="1:15">
      <c r="A50" s="6">
        <f t="shared" ref="A50:A51" si="14">A49+1</f>
        <v>2</v>
      </c>
      <c r="B50" s="99"/>
      <c r="C50" s="13"/>
      <c r="D50" s="137"/>
      <c r="E50" s="121" t="s">
        <v>17</v>
      </c>
      <c r="F50"/>
      <c r="G50" s="160"/>
      <c r="H50" s="165"/>
      <c r="I50" s="166"/>
      <c r="J50" s="166"/>
      <c r="K50" s="167"/>
      <c r="L50" s="19"/>
      <c r="M50" s="123"/>
      <c r="N50" s="126">
        <v>5320</v>
      </c>
      <c r="O50" s="127" t="s">
        <v>19</v>
      </c>
    </row>
    <row r="51" spans="1:15">
      <c r="A51" s="6">
        <f t="shared" si="14"/>
        <v>3</v>
      </c>
      <c r="B51" s="99"/>
      <c r="C51" s="13"/>
      <c r="D51" s="137"/>
      <c r="E51" s="121" t="s">
        <v>17</v>
      </c>
      <c r="F51"/>
      <c r="G51" s="160"/>
      <c r="H51" s="165"/>
      <c r="I51" s="166"/>
      <c r="J51" s="166"/>
      <c r="K51" s="167"/>
      <c r="L51" s="19"/>
      <c r="M51" s="123"/>
      <c r="N51" s="126">
        <v>5330</v>
      </c>
      <c r="O51" s="127" t="s">
        <v>27</v>
      </c>
    </row>
    <row r="52" spans="1:15">
      <c r="A52" s="6">
        <f>A51+1</f>
        <v>4</v>
      </c>
      <c r="B52" s="99"/>
      <c r="C52" s="13"/>
      <c r="D52" s="34"/>
      <c r="E52" s="121" t="s">
        <v>17</v>
      </c>
      <c r="F52"/>
      <c r="G52" s="161"/>
      <c r="H52" s="168"/>
      <c r="I52" s="169"/>
      <c r="J52" s="169"/>
      <c r="K52" s="170"/>
      <c r="L52" s="19"/>
      <c r="M52" s="123" t="str">
        <f>IF(E52="Choisir","",VLOOKUP(E52,'Codes comptables'!$A$80:$B$85,2,))</f>
        <v/>
      </c>
      <c r="N52" s="126">
        <v>5330</v>
      </c>
      <c r="O52" s="127" t="s">
        <v>28</v>
      </c>
    </row>
    <row r="53" spans="1:15" ht="6.75" customHeight="1">
      <c r="A53"/>
      <c r="B53" s="2"/>
      <c r="C53" s="2"/>
      <c r="E53"/>
      <c r="F53"/>
      <c r="G53"/>
      <c r="H53"/>
      <c r="I53"/>
      <c r="J53"/>
      <c r="K53"/>
      <c r="L53"/>
      <c r="M53" s="11"/>
    </row>
    <row r="54" spans="1:15">
      <c r="A54" s="2"/>
      <c r="B54" s="154" t="s">
        <v>29</v>
      </c>
      <c r="C54" s="155"/>
      <c r="D54" s="151" t="s">
        <v>30</v>
      </c>
      <c r="E54" s="152"/>
      <c r="F54" s="153"/>
      <c r="G54" s="16">
        <v>0.4</v>
      </c>
      <c r="H54"/>
      <c r="I54" s="151" t="s">
        <v>31</v>
      </c>
      <c r="J54" s="152"/>
      <c r="K54" s="153"/>
      <c r="L54"/>
      <c r="M54" s="11"/>
    </row>
    <row r="55" spans="1:15">
      <c r="A55"/>
      <c r="B55" s="14" t="s">
        <v>3</v>
      </c>
      <c r="C55" s="14" t="s">
        <v>32</v>
      </c>
      <c r="D55" s="15" t="s">
        <v>33</v>
      </c>
      <c r="E55" s="17" t="s">
        <v>34</v>
      </c>
      <c r="F55" s="17" t="s">
        <v>35</v>
      </c>
      <c r="G55" s="17" t="s">
        <v>36</v>
      </c>
      <c r="H55"/>
      <c r="I55" s="15" t="s">
        <v>37</v>
      </c>
      <c r="J55" s="15" t="s">
        <v>38</v>
      </c>
      <c r="K55" s="15" t="s">
        <v>39</v>
      </c>
      <c r="L55"/>
      <c r="M55" s="11"/>
    </row>
    <row r="56" spans="1:15">
      <c r="A56" s="3">
        <v>1</v>
      </c>
      <c r="B56" s="30"/>
      <c r="C56" s="13"/>
      <c r="D56" s="136" t="str">
        <f>IF(AND(E56&gt;0,F56=0),"km retour?",IF(OR(E56&gt;F56,E56=0),"km départ?",(F56-E56-G56)*$G$54))</f>
        <v>km départ?</v>
      </c>
      <c r="E56" s="27"/>
      <c r="F56" s="27"/>
      <c r="G56" s="28"/>
      <c r="H56"/>
      <c r="I56" s="29"/>
      <c r="J56" s="29"/>
      <c r="K56" s="29"/>
      <c r="L56"/>
      <c r="M56" s="11"/>
    </row>
    <row r="57" spans="1:15">
      <c r="A57" s="3">
        <v>2</v>
      </c>
      <c r="B57" s="30"/>
      <c r="C57" s="13"/>
      <c r="D57" s="136" t="str">
        <f t="shared" ref="D57:D59" si="15">IF(AND(E57&gt;0,F57=0),"km retour?",IF(OR(E57&gt;F57,E57=0),"km départ?",(F57-E57-G57)*$G$54))</f>
        <v>km départ?</v>
      </c>
      <c r="E57" s="27"/>
      <c r="F57" s="27"/>
      <c r="G57" s="28"/>
      <c r="H57"/>
      <c r="I57" s="29"/>
      <c r="J57" s="29"/>
      <c r="K57" s="29"/>
      <c r="L57"/>
      <c r="M57" s="11"/>
    </row>
    <row r="58" spans="1:15">
      <c r="A58" s="3">
        <v>3</v>
      </c>
      <c r="B58" s="30"/>
      <c r="C58" s="13"/>
      <c r="D58" s="136" t="str">
        <f t="shared" si="15"/>
        <v>km départ?</v>
      </c>
      <c r="E58" s="27"/>
      <c r="F58" s="27"/>
      <c r="G58" s="28"/>
      <c r="H58"/>
      <c r="I58" s="29"/>
      <c r="J58" s="29"/>
      <c r="K58" s="29"/>
      <c r="L58"/>
      <c r="M58" s="11"/>
    </row>
    <row r="59" spans="1:15">
      <c r="A59" s="3">
        <v>4</v>
      </c>
      <c r="B59" s="30"/>
      <c r="C59" s="13"/>
      <c r="D59" s="136" t="str">
        <f t="shared" si="15"/>
        <v>km départ?</v>
      </c>
      <c r="E59" s="27"/>
      <c r="F59" s="27"/>
      <c r="G59" s="28"/>
      <c r="H59" s="81"/>
      <c r="I59" s="29"/>
      <c r="J59" s="29"/>
      <c r="K59" s="29"/>
      <c r="L59"/>
      <c r="M59" s="11"/>
    </row>
    <row r="60" spans="1:15">
      <c r="A60" s="6">
        <f t="shared" ref="A60" si="16">A59+1</f>
        <v>5</v>
      </c>
      <c r="B60" s="30"/>
      <c r="C60" s="13"/>
      <c r="D60" s="136" t="str">
        <f>IF(AND(E60&gt;0,F60=0),"km retour?",IF(OR(E60&gt;F60,E60=0),"km départ?",(F60-E60-G60)*$G$54))</f>
        <v>km départ?</v>
      </c>
      <c r="E60" s="27"/>
      <c r="F60" s="27"/>
      <c r="G60" s="28"/>
      <c r="H60"/>
      <c r="I60" s="29"/>
      <c r="J60" s="29"/>
      <c r="K60" s="29"/>
      <c r="L60"/>
      <c r="M60" s="11"/>
    </row>
    <row r="61" spans="1:15">
      <c r="A61"/>
      <c r="B61"/>
      <c r="C61" s="128" t="s">
        <v>30</v>
      </c>
      <c r="D61" s="131">
        <f>SUM(D56:D60)</f>
        <v>0</v>
      </c>
      <c r="E61" s="132" t="s">
        <v>12</v>
      </c>
      <c r="F61" s="129"/>
      <c r="G61"/>
      <c r="H61" s="134" t="s">
        <v>40</v>
      </c>
      <c r="I61" s="133">
        <f>SUM(I56:K60)</f>
        <v>0</v>
      </c>
      <c r="J61" s="132" t="s">
        <v>12</v>
      </c>
      <c r="K61" s="130"/>
      <c r="L61"/>
      <c r="M61" s="11"/>
    </row>
    <row r="62" spans="1:15" s="3" customFormat="1" ht="11.25" customHeight="1">
      <c r="B62" s="3" t="s">
        <v>41</v>
      </c>
      <c r="C62" s="82"/>
      <c r="D62" s="83"/>
      <c r="I62" s="84"/>
      <c r="J62" s="85"/>
      <c r="K62" s="85"/>
      <c r="M62" s="11"/>
      <c r="N62" s="100"/>
    </row>
    <row r="63" spans="1:15">
      <c r="B63" s="147"/>
      <c r="C63" s="148"/>
      <c r="D63" s="86" t="s">
        <v>42</v>
      </c>
      <c r="E63" s="86" t="s">
        <v>43</v>
      </c>
      <c r="F63" s="86" t="s">
        <v>44</v>
      </c>
      <c r="G63" s="39" t="s">
        <v>45</v>
      </c>
      <c r="H63" s="171"/>
      <c r="I63" s="171"/>
      <c r="J63" s="171"/>
      <c r="K63" s="171"/>
    </row>
    <row r="64" spans="1:15">
      <c r="B64" s="149"/>
      <c r="C64" s="150"/>
      <c r="D64" s="88">
        <f>E64-F64</f>
        <v>0</v>
      </c>
      <c r="E64" s="89">
        <f>J45+D49+D52+D61+I61</f>
        <v>0</v>
      </c>
      <c r="F64" s="87"/>
      <c r="G64" s="39" t="s">
        <v>3</v>
      </c>
      <c r="H64" s="172"/>
      <c r="I64" s="172"/>
      <c r="J64" s="172"/>
      <c r="K64" s="172"/>
    </row>
    <row r="65" spans="2:2" ht="6.75" customHeight="1">
      <c r="B65" s="37" t="s">
        <v>0</v>
      </c>
    </row>
    <row r="66" spans="2:2">
      <c r="B66" s="37" t="s">
        <v>17</v>
      </c>
    </row>
    <row r="67" spans="2:2">
      <c r="B67" s="37" t="s">
        <v>0</v>
      </c>
    </row>
    <row r="68" spans="2:2">
      <c r="B68" s="117" t="s">
        <v>46</v>
      </c>
    </row>
    <row r="69" spans="2:2">
      <c r="B69" s="37" t="s">
        <v>47</v>
      </c>
    </row>
    <row r="70" spans="2:2">
      <c r="B70" s="37" t="s">
        <v>48</v>
      </c>
    </row>
    <row r="71" spans="2:2">
      <c r="B71" s="37" t="s">
        <v>49</v>
      </c>
    </row>
    <row r="72" spans="2:2">
      <c r="B72" s="37" t="s">
        <v>50</v>
      </c>
    </row>
    <row r="73" spans="2:2">
      <c r="B73" s="116"/>
    </row>
    <row r="74" spans="2:2">
      <c r="B74" s="116"/>
    </row>
    <row r="75" spans="2:2">
      <c r="B75" s="116"/>
    </row>
  </sheetData>
  <sheetProtection algorithmName="SHA-512" hashValue="crHxwvOPax1kIMZUx7t/7BOMUlwWxSPBBrDTj5/+1VQiir2wlFibOoAFCot4L7Ky5/JgXpo4NC3goXGhLxK9Yg==" saltValue="TSDQUNxRTnQ8WodKmAqHbw==" spinCount="100000" sheet="1" objects="1" scenarios="1"/>
  <sortState xmlns:xlrd2="http://schemas.microsoft.com/office/spreadsheetml/2017/richdata2" ref="C3:P38">
    <sortCondition ref="L3:L38"/>
    <sortCondition ref="C3:C38"/>
  </sortState>
  <mergeCells count="9">
    <mergeCell ref="B63:C64"/>
    <mergeCell ref="I54:K54"/>
    <mergeCell ref="B54:C54"/>
    <mergeCell ref="D54:F54"/>
    <mergeCell ref="H48:K48"/>
    <mergeCell ref="G49:G52"/>
    <mergeCell ref="H49:K52"/>
    <mergeCell ref="H63:K63"/>
    <mergeCell ref="H64:K64"/>
  </mergeCells>
  <conditionalFormatting sqref="L3:M31 L34:M44 M32:M33">
    <cfRule type="cellIs" dxfId="1" priority="1" operator="equal">
      <formula>"Visa?"</formula>
    </cfRule>
  </conditionalFormatting>
  <dataValidations count="1">
    <dataValidation type="list" allowBlank="1" showInputMessage="1" showErrorMessage="1" sqref="B1" xr:uid="{00000000-0002-0000-0000-000000000000}">
      <formula1>$B$66:$B$72</formula1>
    </dataValidation>
  </dataValidations>
  <pageMargins left="0.74803149606299213" right="0.74803149606299213" top="1.1023622047244095" bottom="0.9055118110236221" header="0.51181102362204722" footer="0.31496062992125984"/>
  <pageSetup orientation="landscape" r:id="rId1"/>
  <headerFooter>
    <oddHeader>&amp;L&amp;"-,Gras"&amp;16&amp;K0070C0SKI DE FOND QUÉBEC&amp;R&amp;16&amp;K0070C0Relevé des dépenses et honoraires 2019-2020</oddHeader>
    <oddFooter>&amp;L&amp;8&amp;K0070C0Impression: &amp;D&amp;R&amp;8&amp;K0070C0&amp;Z&amp;F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'Codes comptables'!$A$79:$A$85</xm:f>
          </x14:formula1>
          <xm:sqref>E49:E52</xm:sqref>
        </x14:dataValidation>
        <x14:dataValidation type="list" allowBlank="1" showInputMessage="1" showErrorMessage="1" promptTitle="Choisir le code comptable" prompt="La liste complète des codes se trouve dans l'onglet du bas intitulé &quot;Codes comptables&quot;" xr:uid="{00000000-0002-0000-0000-000002000000}">
          <x14:formula1>
            <xm:f>'Codes comptables'!$A$2:$A$77</xm:f>
          </x14:formula1>
          <xm:sqref>K34:K44 K3:K31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5"/>
  <sheetViews>
    <sheetView workbookViewId="0"/>
  </sheetViews>
  <sheetFormatPr defaultColWidth="11.42578125" defaultRowHeight="15"/>
  <cols>
    <col min="1" max="1" width="6.85546875" style="101" customWidth="1"/>
    <col min="2" max="2" width="34.5703125" style="41" customWidth="1"/>
  </cols>
  <sheetData>
    <row r="1" spans="1:2">
      <c r="A1" s="42" t="s">
        <v>51</v>
      </c>
    </row>
    <row r="2" spans="1:2">
      <c r="A2" s="102" t="s">
        <v>17</v>
      </c>
      <c r="B2" s="43"/>
    </row>
    <row r="3" spans="1:2">
      <c r="A3" s="102">
        <v>1820</v>
      </c>
      <c r="B3" s="43" t="s">
        <v>52</v>
      </c>
    </row>
    <row r="4" spans="1:2">
      <c r="A4" s="102">
        <v>1855</v>
      </c>
      <c r="B4" s="43" t="s">
        <v>53</v>
      </c>
    </row>
    <row r="5" spans="1:2">
      <c r="A5" s="102">
        <v>5310</v>
      </c>
      <c r="B5" s="43" t="s">
        <v>54</v>
      </c>
    </row>
    <row r="6" spans="1:2">
      <c r="A6" s="102">
        <v>5315</v>
      </c>
      <c r="B6" s="43" t="s">
        <v>55</v>
      </c>
    </row>
    <row r="7" spans="1:2">
      <c r="A7" s="102">
        <v>5320</v>
      </c>
      <c r="B7" s="43" t="s">
        <v>19</v>
      </c>
    </row>
    <row r="8" spans="1:2">
      <c r="A8" s="102">
        <v>5325</v>
      </c>
      <c r="B8" s="43" t="s">
        <v>56</v>
      </c>
    </row>
    <row r="9" spans="1:2">
      <c r="A9" s="102">
        <v>5330</v>
      </c>
      <c r="B9" s="43" t="s">
        <v>57</v>
      </c>
    </row>
    <row r="10" spans="1:2">
      <c r="A10" s="103">
        <v>5415</v>
      </c>
      <c r="B10" s="40" t="s">
        <v>58</v>
      </c>
    </row>
    <row r="11" spans="1:2">
      <c r="A11" s="103">
        <v>5420</v>
      </c>
      <c r="B11" s="40" t="s">
        <v>59</v>
      </c>
    </row>
    <row r="12" spans="1:2">
      <c r="A12" s="103">
        <v>5425</v>
      </c>
      <c r="B12" s="40" t="s">
        <v>60</v>
      </c>
    </row>
    <row r="13" spans="1:2">
      <c r="A13" s="103">
        <v>5445</v>
      </c>
      <c r="B13" s="40" t="s">
        <v>61</v>
      </c>
    </row>
    <row r="14" spans="1:2">
      <c r="A14" s="103">
        <v>5465</v>
      </c>
      <c r="B14" s="40" t="s">
        <v>62</v>
      </c>
    </row>
    <row r="15" spans="1:2">
      <c r="A15" s="103">
        <v>5480</v>
      </c>
      <c r="B15" s="40" t="s">
        <v>63</v>
      </c>
    </row>
    <row r="16" spans="1:2">
      <c r="A16" s="103">
        <v>5485</v>
      </c>
      <c r="B16" s="40" t="s">
        <v>64</v>
      </c>
    </row>
    <row r="17" spans="1:2">
      <c r="A17" s="103">
        <v>5490</v>
      </c>
      <c r="B17" s="40" t="s">
        <v>65</v>
      </c>
    </row>
    <row r="18" spans="1:2">
      <c r="A18" s="103">
        <v>5495</v>
      </c>
      <c r="B18" s="40" t="s">
        <v>66</v>
      </c>
    </row>
    <row r="19" spans="1:2">
      <c r="A19" s="103">
        <v>5500</v>
      </c>
      <c r="B19" s="40" t="s">
        <v>67</v>
      </c>
    </row>
    <row r="20" spans="1:2">
      <c r="A20" s="103">
        <v>5505</v>
      </c>
      <c r="B20" s="40" t="s">
        <v>68</v>
      </c>
    </row>
    <row r="21" spans="1:2">
      <c r="A21" s="103">
        <v>5510</v>
      </c>
      <c r="B21" s="40" t="s">
        <v>69</v>
      </c>
    </row>
    <row r="22" spans="1:2">
      <c r="A22" s="103">
        <v>5515</v>
      </c>
      <c r="B22" s="40" t="s">
        <v>70</v>
      </c>
    </row>
    <row r="23" spans="1:2">
      <c r="A23" s="103">
        <v>5520</v>
      </c>
      <c r="B23" s="40" t="s">
        <v>71</v>
      </c>
    </row>
    <row r="24" spans="1:2">
      <c r="A24" s="103">
        <v>5525</v>
      </c>
      <c r="B24" s="40" t="s">
        <v>72</v>
      </c>
    </row>
    <row r="25" spans="1:2">
      <c r="A25" s="103">
        <v>5530</v>
      </c>
      <c r="B25" s="40" t="s">
        <v>73</v>
      </c>
    </row>
    <row r="26" spans="1:2">
      <c r="A26" s="103">
        <v>5535</v>
      </c>
      <c r="B26" s="40" t="s">
        <v>74</v>
      </c>
    </row>
    <row r="27" spans="1:2">
      <c r="A27" s="103">
        <v>5540</v>
      </c>
      <c r="B27" s="40" t="s">
        <v>75</v>
      </c>
    </row>
    <row r="28" spans="1:2">
      <c r="A28" s="103">
        <v>5542</v>
      </c>
      <c r="B28" s="40" t="s">
        <v>76</v>
      </c>
    </row>
    <row r="29" spans="1:2">
      <c r="A29" s="103">
        <v>5545</v>
      </c>
      <c r="B29" s="40" t="s">
        <v>77</v>
      </c>
    </row>
    <row r="30" spans="1:2">
      <c r="A30" s="103">
        <v>5550</v>
      </c>
      <c r="B30" s="40" t="s">
        <v>78</v>
      </c>
    </row>
    <row r="31" spans="1:2">
      <c r="A31" s="103">
        <v>5552</v>
      </c>
      <c r="B31" s="40" t="s">
        <v>79</v>
      </c>
    </row>
    <row r="32" spans="1:2">
      <c r="A32" s="103">
        <v>5553</v>
      </c>
      <c r="B32" s="40" t="s">
        <v>80</v>
      </c>
    </row>
    <row r="33" spans="1:2">
      <c r="A33" s="103">
        <v>5554</v>
      </c>
      <c r="B33" s="40" t="s">
        <v>81</v>
      </c>
    </row>
    <row r="34" spans="1:2">
      <c r="A34" s="103">
        <v>5560</v>
      </c>
      <c r="B34" s="40" t="s">
        <v>82</v>
      </c>
    </row>
    <row r="35" spans="1:2">
      <c r="A35" s="103">
        <v>5565</v>
      </c>
      <c r="B35" s="40" t="s">
        <v>83</v>
      </c>
    </row>
    <row r="36" spans="1:2">
      <c r="A36" s="103">
        <v>5566</v>
      </c>
      <c r="B36" s="40" t="s">
        <v>84</v>
      </c>
    </row>
    <row r="37" spans="1:2">
      <c r="A37" s="103">
        <v>5570</v>
      </c>
      <c r="B37" s="40" t="s">
        <v>85</v>
      </c>
    </row>
    <row r="38" spans="1:2">
      <c r="A38" s="103">
        <v>5650</v>
      </c>
      <c r="B38" s="40" t="s">
        <v>86</v>
      </c>
    </row>
    <row r="39" spans="1:2">
      <c r="A39" s="103">
        <v>5656</v>
      </c>
      <c r="B39" s="40" t="s">
        <v>87</v>
      </c>
    </row>
    <row r="40" spans="1:2">
      <c r="A40" s="103">
        <v>5660</v>
      </c>
      <c r="B40" s="40" t="s">
        <v>88</v>
      </c>
    </row>
    <row r="41" spans="1:2">
      <c r="A41" s="103">
        <v>5665</v>
      </c>
      <c r="B41" s="40" t="s">
        <v>89</v>
      </c>
    </row>
    <row r="42" spans="1:2">
      <c r="A42" s="103">
        <v>5667</v>
      </c>
      <c r="B42" s="40" t="s">
        <v>90</v>
      </c>
    </row>
    <row r="43" spans="1:2">
      <c r="A43" s="103">
        <v>5715</v>
      </c>
      <c r="B43" s="40" t="s">
        <v>91</v>
      </c>
    </row>
    <row r="44" spans="1:2">
      <c r="A44" s="104">
        <v>5720</v>
      </c>
      <c r="B44" s="40" t="s">
        <v>92</v>
      </c>
    </row>
    <row r="45" spans="1:2">
      <c r="A45" s="104">
        <v>5725</v>
      </c>
      <c r="B45" s="40" t="s">
        <v>93</v>
      </c>
    </row>
    <row r="46" spans="1:2">
      <c r="A46" s="104">
        <v>5730</v>
      </c>
      <c r="B46" s="40" t="s">
        <v>94</v>
      </c>
    </row>
    <row r="47" spans="1:2">
      <c r="A47" s="104">
        <v>5731</v>
      </c>
      <c r="B47" s="40" t="s">
        <v>95</v>
      </c>
    </row>
    <row r="48" spans="1:2">
      <c r="A48" s="104">
        <v>5732</v>
      </c>
      <c r="B48" s="40" t="s">
        <v>96</v>
      </c>
    </row>
    <row r="49" spans="1:2">
      <c r="A49" s="104">
        <v>5733</v>
      </c>
      <c r="B49" s="40" t="s">
        <v>97</v>
      </c>
    </row>
    <row r="50" spans="1:2">
      <c r="A50" s="104">
        <v>5734</v>
      </c>
      <c r="B50" s="40" t="s">
        <v>98</v>
      </c>
    </row>
    <row r="51" spans="1:2">
      <c r="A51" s="104">
        <v>5735</v>
      </c>
      <c r="B51" s="40" t="s">
        <v>99</v>
      </c>
    </row>
    <row r="52" spans="1:2">
      <c r="A52" s="104">
        <v>5740</v>
      </c>
      <c r="B52" s="40" t="s">
        <v>100</v>
      </c>
    </row>
    <row r="53" spans="1:2">
      <c r="A53" s="104">
        <v>5745</v>
      </c>
      <c r="B53" s="40" t="s">
        <v>101</v>
      </c>
    </row>
    <row r="54" spans="1:2">
      <c r="A54" s="104">
        <v>5750</v>
      </c>
      <c r="B54" s="40" t="s">
        <v>102</v>
      </c>
    </row>
    <row r="55" spans="1:2">
      <c r="A55" s="104">
        <v>5751</v>
      </c>
      <c r="B55" s="40" t="s">
        <v>103</v>
      </c>
    </row>
    <row r="56" spans="1:2">
      <c r="A56" s="104">
        <v>5752</v>
      </c>
      <c r="B56" s="40" t="s">
        <v>104</v>
      </c>
    </row>
    <row r="57" spans="1:2">
      <c r="A57" s="104">
        <v>5753</v>
      </c>
      <c r="B57" s="40" t="s">
        <v>105</v>
      </c>
    </row>
    <row r="58" spans="1:2">
      <c r="A58" s="104">
        <v>5754</v>
      </c>
      <c r="B58" s="40" t="s">
        <v>106</v>
      </c>
    </row>
    <row r="59" spans="1:2">
      <c r="A59" s="104">
        <v>5755</v>
      </c>
      <c r="B59" s="40" t="s">
        <v>107</v>
      </c>
    </row>
    <row r="60" spans="1:2">
      <c r="A60" s="104">
        <v>5756</v>
      </c>
      <c r="B60" s="40" t="s">
        <v>108</v>
      </c>
    </row>
    <row r="61" spans="1:2">
      <c r="A61" s="104">
        <v>5757</v>
      </c>
      <c r="B61" s="40" t="s">
        <v>109</v>
      </c>
    </row>
    <row r="62" spans="1:2">
      <c r="A62" s="104">
        <v>5758</v>
      </c>
      <c r="B62" s="40" t="s">
        <v>110</v>
      </c>
    </row>
    <row r="63" spans="1:2">
      <c r="A63" s="104">
        <v>5759</v>
      </c>
      <c r="B63" s="40" t="s">
        <v>111</v>
      </c>
    </row>
    <row r="64" spans="1:2">
      <c r="A64" s="104">
        <v>5760</v>
      </c>
      <c r="B64" s="40" t="s">
        <v>112</v>
      </c>
    </row>
    <row r="65" spans="1:2">
      <c r="A65" s="104">
        <v>5761</v>
      </c>
      <c r="B65" s="40" t="s">
        <v>113</v>
      </c>
    </row>
    <row r="66" spans="1:2">
      <c r="A66" s="104">
        <v>5762</v>
      </c>
      <c r="B66" s="40" t="s">
        <v>114</v>
      </c>
    </row>
    <row r="67" spans="1:2">
      <c r="A67" s="104">
        <v>5763</v>
      </c>
      <c r="B67" s="40" t="s">
        <v>115</v>
      </c>
    </row>
    <row r="68" spans="1:2">
      <c r="A68" s="104">
        <v>5764</v>
      </c>
      <c r="B68" s="40" t="s">
        <v>116</v>
      </c>
    </row>
    <row r="69" spans="1:2">
      <c r="A69" s="104">
        <v>5765</v>
      </c>
      <c r="B69" s="40" t="s">
        <v>117</v>
      </c>
    </row>
    <row r="70" spans="1:2">
      <c r="A70" s="104">
        <v>5766</v>
      </c>
      <c r="B70" s="40" t="s">
        <v>118</v>
      </c>
    </row>
    <row r="71" spans="1:2">
      <c r="A71" s="104">
        <v>5767</v>
      </c>
      <c r="B71" s="40" t="s">
        <v>119</v>
      </c>
    </row>
    <row r="72" spans="1:2">
      <c r="A72" s="104">
        <v>5768</v>
      </c>
      <c r="B72" s="40" t="s">
        <v>120</v>
      </c>
    </row>
    <row r="73" spans="1:2">
      <c r="A73" s="104">
        <v>5769</v>
      </c>
      <c r="B73" s="40" t="s">
        <v>121</v>
      </c>
    </row>
    <row r="74" spans="1:2">
      <c r="A74" s="104">
        <v>5770</v>
      </c>
      <c r="B74" s="40" t="s">
        <v>122</v>
      </c>
    </row>
    <row r="75" spans="1:2">
      <c r="A75" s="104">
        <v>5775</v>
      </c>
      <c r="B75" s="40" t="s">
        <v>123</v>
      </c>
    </row>
    <row r="76" spans="1:2">
      <c r="A76" s="104">
        <v>5776</v>
      </c>
      <c r="B76" s="40" t="s">
        <v>124</v>
      </c>
    </row>
    <row r="77" spans="1:2">
      <c r="A77" s="104">
        <v>5780</v>
      </c>
      <c r="B77" s="40" t="s">
        <v>125</v>
      </c>
    </row>
    <row r="79" spans="1:2">
      <c r="A79" s="101" t="s">
        <v>17</v>
      </c>
    </row>
    <row r="80" spans="1:2">
      <c r="A80" s="118">
        <v>5305</v>
      </c>
      <c r="B80" s="119" t="s">
        <v>21</v>
      </c>
    </row>
    <row r="81" spans="1:2">
      <c r="A81" s="118">
        <v>5310</v>
      </c>
      <c r="B81" s="119" t="s">
        <v>24</v>
      </c>
    </row>
    <row r="82" spans="1:2">
      <c r="A82" s="118">
        <v>5315</v>
      </c>
      <c r="B82" s="119" t="s">
        <v>26</v>
      </c>
    </row>
    <row r="83" spans="1:2">
      <c r="A83" s="118">
        <v>5320</v>
      </c>
      <c r="B83" s="119" t="s">
        <v>19</v>
      </c>
    </row>
    <row r="84" spans="1:2">
      <c r="A84" s="118">
        <v>5330</v>
      </c>
      <c r="B84" s="119" t="s">
        <v>27</v>
      </c>
    </row>
    <row r="85" spans="1:2">
      <c r="A85" s="118">
        <v>5330</v>
      </c>
      <c r="B85" s="119" t="s">
        <v>28</v>
      </c>
    </row>
  </sheetData>
  <sheetProtection algorithmName="SHA-512" hashValue="JyA34Ji6a/TEfj7Gai9oDUq/pBl2jTT2Bg7ZZId9tNFx802soixS+UvgI/tacmAbGumWFTR7X9vcF8x/rEJ2lw==" saltValue="1s802cNol4D/3QN101X8X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workbookViewId="0"/>
  </sheetViews>
  <sheetFormatPr defaultColWidth="11.42578125" defaultRowHeight="15"/>
  <cols>
    <col min="1" max="1" width="5.28515625" customWidth="1"/>
    <col min="2" max="2" width="80.42578125" customWidth="1"/>
    <col min="3" max="4" width="19" customWidth="1"/>
  </cols>
  <sheetData>
    <row r="1" spans="1:4">
      <c r="A1" s="47" t="s">
        <v>126</v>
      </c>
    </row>
    <row r="2" spans="1:4">
      <c r="A2" s="67" t="s">
        <v>127</v>
      </c>
      <c r="C2" t="s">
        <v>128</v>
      </c>
    </row>
    <row r="3" spans="1:4">
      <c r="A3" s="44">
        <v>1</v>
      </c>
      <c r="B3" s="57" t="s">
        <v>129</v>
      </c>
      <c r="C3" s="58" t="s">
        <v>17</v>
      </c>
    </row>
    <row r="4" spans="1:4">
      <c r="A4" s="44">
        <v>2</v>
      </c>
      <c r="B4" s="57" t="s">
        <v>130</v>
      </c>
      <c r="C4" s="59" t="s">
        <v>131</v>
      </c>
    </row>
    <row r="5" spans="1:4">
      <c r="A5" s="44">
        <v>3</v>
      </c>
      <c r="B5" s="57" t="s">
        <v>132</v>
      </c>
      <c r="C5" s="60" t="s">
        <v>3</v>
      </c>
    </row>
    <row r="6" spans="1:4">
      <c r="A6" s="44">
        <v>4</v>
      </c>
      <c r="B6" s="57" t="s">
        <v>133</v>
      </c>
      <c r="C6" s="61" t="s">
        <v>134</v>
      </c>
    </row>
    <row r="7" spans="1:4">
      <c r="A7" s="44">
        <v>5</v>
      </c>
      <c r="B7" s="57" t="s">
        <v>135</v>
      </c>
      <c r="C7" s="60" t="s">
        <v>5</v>
      </c>
    </row>
    <row r="8" spans="1:4">
      <c r="A8" s="44">
        <v>6</v>
      </c>
      <c r="B8" s="57" t="s">
        <v>136</v>
      </c>
      <c r="C8" s="60" t="s">
        <v>6</v>
      </c>
    </row>
    <row r="9" spans="1:4">
      <c r="A9" s="44">
        <v>7</v>
      </c>
      <c r="B9" s="57" t="s">
        <v>137</v>
      </c>
      <c r="C9" s="57"/>
    </row>
    <row r="10" spans="1:4">
      <c r="A10" s="44">
        <v>8</v>
      </c>
      <c r="B10" s="57" t="s">
        <v>138</v>
      </c>
      <c r="C10" s="62" t="s">
        <v>139</v>
      </c>
    </row>
    <row r="11" spans="1:4">
      <c r="A11" s="44">
        <v>9</v>
      </c>
      <c r="B11" s="57" t="s">
        <v>140</v>
      </c>
      <c r="C11" s="68" t="s">
        <v>141</v>
      </c>
    </row>
    <row r="12" spans="1:4">
      <c r="A12" s="44">
        <v>10</v>
      </c>
      <c r="B12" s="57" t="s">
        <v>142</v>
      </c>
      <c r="C12" s="62" t="s">
        <v>12</v>
      </c>
    </row>
    <row r="13" spans="1:4">
      <c r="A13" s="44">
        <v>11</v>
      </c>
      <c r="B13" s="57" t="s">
        <v>143</v>
      </c>
      <c r="C13" s="63"/>
    </row>
    <row r="14" spans="1:4" ht="30" customHeight="1">
      <c r="A14" s="53" t="s">
        <v>144</v>
      </c>
      <c r="B14" s="144" t="s">
        <v>145</v>
      </c>
      <c r="C14" s="144"/>
      <c r="D14" s="144"/>
    </row>
    <row r="15" spans="1:4" ht="15.75" customHeight="1">
      <c r="A15" s="52" t="s">
        <v>146</v>
      </c>
      <c r="B15" s="144"/>
      <c r="C15" s="64" t="s">
        <v>10</v>
      </c>
      <c r="D15" s="65" t="s">
        <v>147</v>
      </c>
    </row>
    <row r="16" spans="1:4" ht="15" customHeight="1">
      <c r="A16" s="48">
        <v>1</v>
      </c>
      <c r="B16" s="56" t="s">
        <v>148</v>
      </c>
      <c r="C16" s="54">
        <v>35</v>
      </c>
      <c r="D16" s="55">
        <v>-35</v>
      </c>
    </row>
    <row r="17" spans="1:4" ht="15" customHeight="1">
      <c r="A17" s="48">
        <v>2</v>
      </c>
      <c r="B17" s="56" t="s">
        <v>149</v>
      </c>
      <c r="C17" s="54">
        <v>10.89</v>
      </c>
      <c r="D17" s="55">
        <v>0</v>
      </c>
    </row>
    <row r="18" spans="1:4" ht="15" customHeight="1">
      <c r="A18" s="48">
        <v>3</v>
      </c>
      <c r="B18" s="56" t="s">
        <v>150</v>
      </c>
      <c r="C18" s="54">
        <v>15.35</v>
      </c>
      <c r="D18" s="55">
        <v>-5.35</v>
      </c>
    </row>
    <row r="19" spans="1:4" ht="15" customHeight="1">
      <c r="A19" s="48">
        <v>4</v>
      </c>
      <c r="B19" s="56" t="s">
        <v>151</v>
      </c>
      <c r="C19" s="54">
        <v>70</v>
      </c>
      <c r="D19" s="55">
        <v>-70</v>
      </c>
    </row>
    <row r="20" spans="1:4" ht="15" customHeight="1">
      <c r="A20" s="48">
        <v>5</v>
      </c>
      <c r="B20" s="56" t="s">
        <v>152</v>
      </c>
      <c r="C20" s="54">
        <v>40.29</v>
      </c>
      <c r="D20" s="55">
        <v>-5.29</v>
      </c>
    </row>
    <row r="21" spans="1:4" ht="15" customHeight="1">
      <c r="A21" s="44"/>
      <c r="B21" s="49"/>
      <c r="C21" s="50"/>
      <c r="D21" s="51"/>
    </row>
    <row r="22" spans="1:4">
      <c r="A22" s="66" t="s">
        <v>153</v>
      </c>
      <c r="B22" s="44"/>
      <c r="C22" s="46"/>
      <c r="D22" s="45"/>
    </row>
    <row r="23" spans="1:4" ht="15" customHeight="1">
      <c r="B23" s="173" t="s">
        <v>154</v>
      </c>
      <c r="C23" s="173"/>
      <c r="D23" s="173"/>
    </row>
    <row r="24" spans="1:4">
      <c r="A24">
        <v>1</v>
      </c>
      <c r="B24" t="s">
        <v>155</v>
      </c>
      <c r="C24" s="45"/>
      <c r="D24" s="45"/>
    </row>
    <row r="25" spans="1:4">
      <c r="A25">
        <v>2</v>
      </c>
      <c r="B25" t="s">
        <v>156</v>
      </c>
    </row>
    <row r="26" spans="1:4">
      <c r="A26">
        <v>3</v>
      </c>
      <c r="B26" t="s">
        <v>157</v>
      </c>
    </row>
    <row r="27" spans="1:4">
      <c r="A27">
        <v>4</v>
      </c>
      <c r="B27" t="s">
        <v>158</v>
      </c>
    </row>
    <row r="29" spans="1:4">
      <c r="A29" s="67" t="s">
        <v>159</v>
      </c>
    </row>
    <row r="30" spans="1:4">
      <c r="A30">
        <v>1</v>
      </c>
      <c r="B30" t="s">
        <v>160</v>
      </c>
    </row>
    <row r="31" spans="1:4">
      <c r="A31">
        <v>2</v>
      </c>
      <c r="B31" t="s">
        <v>161</v>
      </c>
    </row>
    <row r="32" spans="1:4">
      <c r="A32">
        <v>3</v>
      </c>
      <c r="B32" t="s">
        <v>162</v>
      </c>
    </row>
    <row r="33" spans="1:4">
      <c r="A33">
        <v>4</v>
      </c>
      <c r="B33" t="s">
        <v>163</v>
      </c>
    </row>
    <row r="34" spans="1:4">
      <c r="A34">
        <v>5</v>
      </c>
      <c r="B34" t="s">
        <v>164</v>
      </c>
    </row>
    <row r="35" spans="1:4">
      <c r="A35">
        <v>6</v>
      </c>
      <c r="B35" t="s">
        <v>165</v>
      </c>
    </row>
    <row r="36" spans="1:4">
      <c r="A36">
        <v>7</v>
      </c>
      <c r="B36" t="s">
        <v>166</v>
      </c>
    </row>
    <row r="37" spans="1:4" ht="60">
      <c r="A37" s="53" t="s">
        <v>144</v>
      </c>
      <c r="B37" s="146" t="s">
        <v>167</v>
      </c>
    </row>
    <row r="39" spans="1:4">
      <c r="A39" s="67" t="s">
        <v>168</v>
      </c>
    </row>
    <row r="40" spans="1:4">
      <c r="A40">
        <v>1</v>
      </c>
      <c r="B40" t="s">
        <v>169</v>
      </c>
    </row>
    <row r="41" spans="1:4">
      <c r="A41">
        <v>2</v>
      </c>
      <c r="B41" t="s">
        <v>170</v>
      </c>
    </row>
    <row r="42" spans="1:4">
      <c r="A42">
        <v>3</v>
      </c>
      <c r="B42" t="s">
        <v>171</v>
      </c>
    </row>
    <row r="43" spans="1:4" ht="30">
      <c r="A43" s="53" t="s">
        <v>144</v>
      </c>
      <c r="B43" s="144" t="s">
        <v>172</v>
      </c>
      <c r="C43" s="145"/>
      <c r="D43" s="145"/>
    </row>
  </sheetData>
  <sheetProtection algorithmName="SHA-512" hashValue="ZUWT+wqAo3AQIc0ipggG/Yjb7MsrnUl/vmLDz4ffvj5U4PZftkqOXVKZf+yRg4UhmZ0RVFBhBievktUAsf7I+Q==" saltValue="AcWPTwt7aD1F9bwTuxi5ZQ==" spinCount="100000" sheet="1" objects="1" scenarios="1"/>
  <mergeCells count="1">
    <mergeCell ref="B23:D23"/>
  </mergeCells>
  <conditionalFormatting sqref="C11">
    <cfRule type="cellIs" dxfId="0" priority="1" operator="equal">
      <formula>"Visa?"</formula>
    </cfRule>
  </conditionalFormatting>
  <dataValidations count="1">
    <dataValidation type="list" allowBlank="1" showInputMessage="1" showErrorMessage="1" sqref="C3" xr:uid="{00000000-0002-0000-0200-000000000000}">
      <formula1>$B$44:$B$50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Carpentier</dc:creator>
  <cp:keywords/>
  <dc:description/>
  <cp:lastModifiedBy>Utilisateur invité</cp:lastModifiedBy>
  <cp:revision/>
  <dcterms:created xsi:type="dcterms:W3CDTF">2014-02-03T15:58:00Z</dcterms:created>
  <dcterms:modified xsi:type="dcterms:W3CDTF">2020-03-16T18:08:50Z</dcterms:modified>
  <cp:category/>
  <cp:contentStatus/>
</cp:coreProperties>
</file>